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223096190\Documents\denise\TCC\"/>
    </mc:Choice>
  </mc:AlternateContent>
  <xr:revisionPtr revIDLastSave="0" documentId="13_ncr:1_{E29FBC2F-2B01-4335-8618-48C005A8977B}" xr6:coauthVersionLast="47" xr6:coauthVersionMax="47" xr10:uidLastSave="{00000000-0000-0000-0000-000000000000}"/>
  <bookViews>
    <workbookView xWindow="-120" yWindow="-120" windowWidth="29040" windowHeight="17520" tabRatio="802" xr2:uid="{463596D1-A694-435B-B9D9-F7F2E3E5D529}"/>
  </bookViews>
  <sheets>
    <sheet name="APRESENTAÇÃO" sheetId="2" r:id="rId1"/>
    <sheet name="RELATORIO_DETALHADO" sheetId="12" r:id="rId2"/>
    <sheet name="RELATORIO_SIMPLES" sheetId="11" state="veryHidden" r:id="rId3"/>
    <sheet name="DADOS GERAIS" sheetId="1" state="hidden" r:id="rId4"/>
    <sheet name="AMBIENTE" sheetId="3" state="hidden" r:id="rId5"/>
    <sheet name="FECHAMENTOS" sheetId="4" state="hidden" r:id="rId6"/>
    <sheet name="PESSOAS" sheetId="5" state="hidden" r:id="rId7"/>
    <sheet name="ILUMINAÇÃO" sheetId="6" state="hidden" r:id="rId8"/>
    <sheet name="EQUIPAMENTOS" sheetId="7" state="hidden" r:id="rId9"/>
    <sheet name="VENTILAÇÃO" sheetId="8" state="hidden" r:id="rId10"/>
    <sheet name="RESULTADOS" sheetId="9" r:id="rId11"/>
  </sheets>
  <externalReferences>
    <externalReference r:id="rId12"/>
  </externalReferences>
  <definedNames>
    <definedName name="_xleta.ROUND" hidden="1" xlm="1">#NAME?</definedName>
    <definedName name="_xleta.ROUNDUP" hidden="1" xlm="1">#NAME?</definedName>
    <definedName name="_xlnm.Print_Area" localSheetId="1">RELATORIO_DETALHADO!$A$1:$I$55</definedName>
    <definedName name="_xlnm.Print_Area" localSheetId="2">RELATORIO_SIMPLES!$A$1:$F$38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2" l="1"/>
  <c r="B25" i="12"/>
  <c r="B15" i="12"/>
  <c r="B14" i="12"/>
  <c r="C30" i="12"/>
  <c r="B20" i="12"/>
  <c r="D2" i="8"/>
  <c r="F2" i="8" s="1"/>
  <c r="J2" i="5"/>
  <c r="L2" i="5" s="1"/>
  <c r="I2" i="5"/>
  <c r="K2" i="5" s="1"/>
  <c r="A25" i="12"/>
  <c r="D35" i="12"/>
  <c r="D36" i="12" s="1"/>
  <c r="D20" i="12"/>
  <c r="C20" i="12"/>
  <c r="C35" i="12"/>
  <c r="I13" i="12"/>
  <c r="B13" i="12"/>
  <c r="I10" i="12"/>
  <c r="I9" i="12"/>
  <c r="B10" i="12"/>
  <c r="B9" i="12"/>
  <c r="B8" i="12"/>
  <c r="D25" i="12" l="1"/>
  <c r="D26" i="12" s="1"/>
  <c r="L2" i="8"/>
  <c r="I2" i="8"/>
  <c r="I25" i="12"/>
  <c r="I26" i="12" s="1"/>
  <c r="B15" i="11"/>
  <c r="B7" i="12"/>
  <c r="B3" i="3"/>
  <c r="E2" i="7"/>
  <c r="G2" i="9" s="1"/>
  <c r="G2" i="4"/>
  <c r="B11" i="11"/>
  <c r="B9" i="11"/>
  <c r="B14" i="11"/>
  <c r="B10" i="11"/>
  <c r="B7" i="11"/>
  <c r="G2" i="6"/>
  <c r="F2" i="9" s="1"/>
  <c r="R2" i="4"/>
  <c r="I33" i="12" l="1"/>
  <c r="B35" i="12"/>
  <c r="I32" i="12"/>
  <c r="B30" i="12"/>
  <c r="D30" i="12"/>
  <c r="D31" i="12" s="1"/>
  <c r="S2" i="4"/>
  <c r="C2" i="9" s="1"/>
  <c r="I31" i="12" s="1"/>
  <c r="F20" i="12"/>
  <c r="H21" i="12" s="1"/>
  <c r="I27" i="12"/>
  <c r="H2" i="9"/>
  <c r="I36" i="12" s="1"/>
  <c r="B5" i="3"/>
  <c r="I8" i="12" s="1"/>
  <c r="I7" i="12"/>
  <c r="E2" i="9"/>
  <c r="I35" i="12" s="1"/>
  <c r="D2" i="9"/>
  <c r="I34" i="12" s="1"/>
  <c r="B8" i="11"/>
  <c r="I28" i="12" l="1"/>
  <c r="I2" i="9"/>
  <c r="I37" i="12" s="1"/>
  <c r="J2" i="9"/>
  <c r="I38" i="12" s="1"/>
  <c r="D20" i="11" l="1"/>
  <c r="K2" i="9"/>
  <c r="L2" i="9" l="1"/>
  <c r="D23" i="11" s="1"/>
  <c r="I39" i="12"/>
  <c r="I40" i="12" s="1"/>
  <c r="I41" i="12" s="1"/>
  <c r="I42" i="12" s="1"/>
  <c r="C51" i="12" s="1"/>
  <c r="D21" i="11"/>
  <c r="N2" i="9" l="1"/>
  <c r="I43" i="12" s="1"/>
  <c r="B51" i="12" s="1"/>
  <c r="D22" i="11"/>
  <c r="M2" i="9"/>
</calcChain>
</file>

<file path=xl/sharedStrings.xml><?xml version="1.0" encoding="utf-8"?>
<sst xmlns="http://schemas.openxmlformats.org/spreadsheetml/2006/main" count="247" uniqueCount="191">
  <si>
    <t>INSTITUTO FEDERAL DE EDUCAÇÃO CIÊNCIA E TECNOLOGIA DE MINAS GERAIS - CAMPUS BETIM</t>
  </si>
  <si>
    <t xml:space="preserve">MODELAGEM DIGITAL DO PROCESSO DE CÁLCULO DE CARGA TÉRMICA DE AMBIENTES CLIMATIZADOS </t>
  </si>
  <si>
    <t>DENISE CRISTINA PÊGO BATISTA</t>
  </si>
  <si>
    <t>Valor (entrada do usuário)</t>
  </si>
  <si>
    <t>Observações / referência normativa</t>
  </si>
  <si>
    <t>Cidade</t>
  </si>
  <si>
    <t>Cidade onde o ambiente está localizado. Utilizada para definição das condições climáticas externas de projeto, conforme a NBR 16401.</t>
  </si>
  <si>
    <t>Temperatura externa de projeto (°C)</t>
  </si>
  <si>
    <t>Temperatura do ar externo considerada para o período de verão, conforme dados climáticos indicados na NBR 16401.</t>
  </si>
  <si>
    <t>Umidade relativa externa (%)</t>
  </si>
  <si>
    <t>Temperatura interna de projeto (°C)</t>
  </si>
  <si>
    <t>Umidade relativa interna (%)</t>
  </si>
  <si>
    <t>Umidade relativa do ar externo associada à condição climática de projeto adotada, conforme a NBR 16401</t>
  </si>
  <si>
    <t>Parâmetro</t>
  </si>
  <si>
    <t>Nome do ambiente</t>
  </si>
  <si>
    <t>Escritório Administrativo</t>
  </si>
  <si>
    <t>Identificação do ambiente analisado no estudo de caso.</t>
  </si>
  <si>
    <t>Área do ambiente (m²)</t>
  </si>
  <si>
    <t>Área útil do ambiente climatizado, utilizada no cálculo das cargas térmicas e da ocupação.</t>
  </si>
  <si>
    <t>Pé-direito (m)</t>
  </si>
  <si>
    <t>Altura livre do ambiente, utilizada para o cálculo do volume de ar.</t>
  </si>
  <si>
    <t>Volume do ambiente (m³)</t>
  </si>
  <si>
    <t>Tipo de ambiente</t>
  </si>
  <si>
    <t>Orientação solar predominante</t>
  </si>
  <si>
    <t xml:space="preserve"> ID do Ambiente</t>
  </si>
  <si>
    <t xml:space="preserve"> Nome do Ambiente</t>
  </si>
  <si>
    <t xml:space="preserve"> Tipo de Fechamento</t>
  </si>
  <si>
    <t xml:space="preserve"> Descrição</t>
  </si>
  <si>
    <t xml:space="preserve"> Condição do Fechamento</t>
  </si>
  <si>
    <t xml:space="preserve"> Ambiente Condicionado? (S/N)</t>
  </si>
  <si>
    <t xml:space="preserve"> Orientação</t>
  </si>
  <si>
    <t xml:space="preserve"> Recebe Insolação Direta? (S/N)</t>
  </si>
  <si>
    <t xml:space="preserve"> Altura do Fechamento (m)</t>
  </si>
  <si>
    <t xml:space="preserve"> Largura do Fechamento (m)</t>
  </si>
  <si>
    <t xml:space="preserve"> Área do Fechamento (m²)</t>
  </si>
  <si>
    <t xml:space="preserve"> Tipo de Material</t>
  </si>
  <si>
    <t xml:space="preserve"> Coeficiente U (W/m²·K)</t>
  </si>
  <si>
    <t xml:space="preserve"> Fonte do Coeficiente U</t>
  </si>
  <si>
    <t xml:space="preserve"> Temperatura Externa de Projeto (°C)</t>
  </si>
  <si>
    <t xml:space="preserve"> Temperatura Interna de Projeto (°C)</t>
  </si>
  <si>
    <t xml:space="preserve"> Observações Normativas</t>
  </si>
  <si>
    <t xml:space="preserve"> AMB-01</t>
  </si>
  <si>
    <t xml:space="preserve"> Escritório Administrativo</t>
  </si>
  <si>
    <t xml:space="preserve"> Parede externa</t>
  </si>
  <si>
    <t xml:space="preserve"> Parede frontal</t>
  </si>
  <si>
    <t xml:space="preserve"> Exterior</t>
  </si>
  <si>
    <t xml:space="preserve"> Sim</t>
  </si>
  <si>
    <t xml:space="preserve"> NBR 16401 / literatura técnica</t>
  </si>
  <si>
    <t xml:space="preserve"> Parede externa exposta à insolação direta</t>
  </si>
  <si>
    <t xml:space="preserve"> NBR 16401</t>
  </si>
  <si>
    <t xml:space="preserve"> Tipo de Ocupação</t>
  </si>
  <si>
    <t xml:space="preserve"> Atividade Desenvolvida</t>
  </si>
  <si>
    <t xml:space="preserve"> Número de Pessoas</t>
  </si>
  <si>
    <t xml:space="preserve"> Calor Sensível por Pessoa (W)</t>
  </si>
  <si>
    <t xml:space="preserve"> Calor Latente por Pessoa (W)</t>
  </si>
  <si>
    <t xml:space="preserve"> Fonte Normativa</t>
  </si>
  <si>
    <t xml:space="preserve"> Observações</t>
  </si>
  <si>
    <t xml:space="preserve"> Escritório</t>
  </si>
  <si>
    <t xml:space="preserve"> Trabalho administrativo sentado</t>
  </si>
  <si>
    <t xml:space="preserve"> Ocupação típica em horário comercial</t>
  </si>
  <si>
    <t xml:space="preserve"> Tipo de Iluminação</t>
  </si>
  <si>
    <t xml:space="preserve"> Potência Instalada (W)</t>
  </si>
  <si>
    <t xml:space="preserve"> Fator de Uso</t>
  </si>
  <si>
    <t xml:space="preserve"> Fator de Correção</t>
  </si>
  <si>
    <t xml:space="preserve"> Carga Térmica de Iluminação (W)</t>
  </si>
  <si>
    <t xml:space="preserve"> Iluminação artificial permanente</t>
  </si>
  <si>
    <t xml:space="preserve"> Potência Total (W)</t>
  </si>
  <si>
    <t xml:space="preserve"> Carga Térmica Sensível (W)</t>
  </si>
  <si>
    <t xml:space="preserve"> Uso contínuo em horário comercial</t>
  </si>
  <si>
    <t xml:space="preserve"> Vazão de Ar Externo por Pessoa (L/s·pessoa)</t>
  </si>
  <si>
    <t xml:space="preserve"> Vazão Total de Ar Externo (L/s)</t>
  </si>
  <si>
    <t xml:space="preserve"> Temperatura do Ar Externo (°C)</t>
  </si>
  <si>
    <t xml:space="preserve"> Temperatura do Ar Interno (°C)</t>
  </si>
  <si>
    <t xml:space="preserve"> Carga Térmica Latente (W)</t>
  </si>
  <si>
    <t xml:space="preserve"> Renovação mínima conforme norma</t>
  </si>
  <si>
    <t xml:space="preserve"> Carga por Transmissão (W)</t>
  </si>
  <si>
    <t xml:space="preserve"> Carga por Iluminação (W)</t>
  </si>
  <si>
    <t xml:space="preserve"> Carga por Equipamentos (W)</t>
  </si>
  <si>
    <t xml:space="preserve"> Carga por Ventilação – Sensível (W)</t>
  </si>
  <si>
    <t xml:space="preserve"> Carga por Ventilação – Latente (W)</t>
  </si>
  <si>
    <t xml:space="preserve"> Carga Sensível Total (W)</t>
  </si>
  <si>
    <t xml:space="preserve"> Carga Latente Total (W)</t>
  </si>
  <si>
    <t xml:space="preserve"> Carga Térmica Total (W)</t>
  </si>
  <si>
    <t xml:space="preserve"> Capacidade Recomendada do Sistema (kW)</t>
  </si>
  <si>
    <t xml:space="preserve"> Capacidade Recomendada do Sistema (TR)</t>
  </si>
  <si>
    <t xml:space="preserve"> Valores calculados automaticamente</t>
  </si>
  <si>
    <t>Carga por Transmissão (W)</t>
  </si>
  <si>
    <t>Carga Total por Transmissão (W)</t>
  </si>
  <si>
    <t xml:space="preserve"> Carga por Pessoas Sensível  (W)</t>
  </si>
  <si>
    <t xml:space="preserve"> Carga por Pessoas Latente  (W)</t>
  </si>
  <si>
    <t>Umidade Externa (kg/kg)</t>
  </si>
  <si>
    <t>Umidade Interna (kg/kg)</t>
  </si>
  <si>
    <t>Relatório de Cálculo de Carga Térmica</t>
  </si>
  <si>
    <t>Identificação do Ambiente</t>
  </si>
  <si>
    <t>Ambiente:</t>
  </si>
  <si>
    <t>Área:</t>
  </si>
  <si>
    <t>Pé-direito:</t>
  </si>
  <si>
    <t>Localização:</t>
  </si>
  <si>
    <t>Uso:</t>
  </si>
  <si>
    <t>Carga Sensível  Pessoas (W)</t>
  </si>
  <si>
    <t>Carga Latente  Pessoas (W)</t>
  </si>
  <si>
    <t>Total Sensível Pessoas</t>
  </si>
  <si>
    <t>Total Latente Pessoas</t>
  </si>
  <si>
    <t>Sim</t>
  </si>
  <si>
    <t>Dados Considerados</t>
  </si>
  <si>
    <t>Número de Ocupantes:</t>
  </si>
  <si>
    <t>Ventilação:</t>
  </si>
  <si>
    <t>Resultados do Cálculo de Carga Térmica</t>
  </si>
  <si>
    <t>Carga Térmica Sensível</t>
  </si>
  <si>
    <t>Carga Térmica Latente</t>
  </si>
  <si>
    <t>Valor</t>
  </si>
  <si>
    <t>Interpretação dos Resultados:</t>
  </si>
  <si>
    <t>Carga Térmica Sensível:</t>
  </si>
  <si>
    <t>Calor associado á variação de temperatura do ambiente.</t>
  </si>
  <si>
    <t>Carga Térmica Latente:</t>
  </si>
  <si>
    <t>Calor associado à umidade do ar</t>
  </si>
  <si>
    <t>Carga Térmica Total:</t>
  </si>
  <si>
    <t>Soma das cargas sensível e latente, utilizada para o dimensionamento</t>
  </si>
  <si>
    <t>do sistema de climatização.</t>
  </si>
  <si>
    <t>Escritório</t>
  </si>
  <si>
    <t>LED</t>
  </si>
  <si>
    <t>Carga Térmica Total (kW)</t>
  </si>
  <si>
    <t>Carga Térmica Total (BTU/h)</t>
  </si>
  <si>
    <t>Tipo de Carga</t>
  </si>
  <si>
    <t xml:space="preserve"> Denise Pêgo - Engenharia Mecânica</t>
  </si>
  <si>
    <t>ABNT NBR 16401</t>
  </si>
  <si>
    <t xml:space="preserve">ABNT NBR 16401                                                                                        </t>
  </si>
  <si>
    <t xml:space="preserve"> Planilha Excel com VBA</t>
  </si>
  <si>
    <t>Os resultados apresentados foram calculados automaticamente , conforme os parâmetros inseridos e a metodologia da ABNT NBR 16401.</t>
  </si>
  <si>
    <t>Oeste</t>
  </si>
  <si>
    <t>Area</t>
  </si>
  <si>
    <t>Relatório Detalhado de Cálculo de Carga Térmica</t>
  </si>
  <si>
    <t>Volume:</t>
  </si>
  <si>
    <t>Orientação Solar:</t>
  </si>
  <si>
    <t>Insolação direta:</t>
  </si>
  <si>
    <t>Condições de Projeto</t>
  </si>
  <si>
    <t>Temperatura externa:</t>
  </si>
  <si>
    <t>Temperatura Interna:</t>
  </si>
  <si>
    <t>Cargas por Transmissão (FECHAMENTOS)</t>
  </si>
  <si>
    <t>Fechamento</t>
  </si>
  <si>
    <t>Área (m²)</t>
  </si>
  <si>
    <t>U(W/m²K)</t>
  </si>
  <si>
    <t>∆T (°C)</t>
  </si>
  <si>
    <t>Carga (W)</t>
  </si>
  <si>
    <t>Carga por transmissão Total:</t>
  </si>
  <si>
    <t>Carga Interna - Pessoas</t>
  </si>
  <si>
    <t>Carga Interna - Iluminação</t>
  </si>
  <si>
    <t>Pessoas</t>
  </si>
  <si>
    <t>Fator uso</t>
  </si>
  <si>
    <t>Carga Equipamentos Total:</t>
  </si>
  <si>
    <t>Carga por Ventilação</t>
  </si>
  <si>
    <t>Carga Sensível Total</t>
  </si>
  <si>
    <t>Carga Sensível (W)</t>
  </si>
  <si>
    <t>Carga LatenteTotal</t>
  </si>
  <si>
    <t>Carga Latente (W)</t>
  </si>
  <si>
    <t>Carga Total (KW):</t>
  </si>
  <si>
    <t>Carga Total (BTU/h):</t>
  </si>
  <si>
    <t>Equipamentos</t>
  </si>
  <si>
    <t>Vazão Total (L/s)</t>
  </si>
  <si>
    <t>Betim</t>
  </si>
  <si>
    <t>Parede Externa</t>
  </si>
  <si>
    <t>Umidade específica externa</t>
  </si>
  <si>
    <t>Umidade específica interna:</t>
  </si>
  <si>
    <t>Sensível 
(W/pessoa)</t>
  </si>
  <si>
    <t>Latente
(W/pessoa)</t>
  </si>
  <si>
    <t>Potência (W)</t>
  </si>
  <si>
    <t>Descrição</t>
  </si>
  <si>
    <t>Carga por transmissão:</t>
  </si>
  <si>
    <t>Carga interna - Pessoas (Sensível):</t>
  </si>
  <si>
    <t>Carga interna - Iluminação:</t>
  </si>
  <si>
    <t>Carga interna - Equipamentos:</t>
  </si>
  <si>
    <t>Carga por ventilação (Sensível):</t>
  </si>
  <si>
    <t>Carga interna - Pessoas (Latente):</t>
  </si>
  <si>
    <t>Carga por ventilação (Latente):</t>
  </si>
  <si>
    <t>Capacidade Recomendada (TR):</t>
  </si>
  <si>
    <t>Computadores</t>
  </si>
  <si>
    <t>Consolidação das Cargas</t>
  </si>
  <si>
    <t>Equações Utilizadas (Resumo)</t>
  </si>
  <si>
    <t>Transmissão:</t>
  </si>
  <si>
    <t>Pessoas:</t>
  </si>
  <si>
    <t>Iluminação:</t>
  </si>
  <si>
    <t>Equipamentos:</t>
  </si>
  <si>
    <t>Ventilação Sensível:</t>
  </si>
  <si>
    <t>Ventilação Latente:</t>
  </si>
  <si>
    <t>Resumo Final</t>
  </si>
  <si>
    <t>A carga térmica total do ambiente foi calculada conforme os critérios
da ABNT NBR 16401, considerando as parcelas de transmissão, 
cargas internas e ventilação (sensível e latente).
Capacidade recomendada do sistema de ar condicionado:</t>
  </si>
  <si>
    <t>Carga Ilumicação Total:</t>
  </si>
  <si>
    <t>Carga Pessoas Total:</t>
  </si>
  <si>
    <t>Carga Interna - Equipamentos</t>
  </si>
  <si>
    <t>Vazão de ar exterior (m³/h)</t>
  </si>
  <si>
    <t>Carga 
(W/pessoa)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</si>
</sst>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8" x14ac:knownFonts="1">
    <font>
      <sz val="11"/>
      <color theme="1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b/>
      <sz val="12"/>
      <name val="Arial"/>
      <family val="2"/>
    </font>
    <font>
      <sz val="11"/>
      <color theme="0"/>
      <name val="Trebuchet MS"/>
      <family val="2"/>
      <scheme val="minor"/>
    </font>
    <font>
      <i/>
      <sz val="11"/>
      <color theme="0"/>
      <name val="Trebuchet MS"/>
      <family val="2"/>
      <scheme val="minor"/>
    </font>
    <font>
      <b/>
      <i/>
      <sz val="11"/>
      <color theme="0"/>
      <name val="Trebuchet MS"/>
      <family val="2"/>
      <scheme val="minor"/>
    </font>
    <font>
      <b/>
      <sz val="20"/>
      <color theme="0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11"/>
      <color rgb="FF0070C0"/>
      <name val="Trebuchet MS"/>
      <family val="2"/>
      <scheme val="minor"/>
    </font>
    <font>
      <sz val="11"/>
      <name val="Trebuchet MS"/>
      <family val="2"/>
      <scheme val="minor"/>
    </font>
    <font>
      <b/>
      <sz val="12"/>
      <name val="Trebuchet MS"/>
      <family val="2"/>
      <scheme val="minor"/>
    </font>
    <font>
      <b/>
      <sz val="18"/>
      <name val="Trebuchet MS"/>
      <family val="2"/>
      <scheme val="minor"/>
    </font>
    <font>
      <b/>
      <sz val="12"/>
      <color theme="0" tint="-0.249977111117893"/>
      <name val="Trebuchet MS"/>
      <family val="2"/>
      <scheme val="minor"/>
    </font>
    <font>
      <i/>
      <sz val="10"/>
      <color theme="0" tint="-0.249977111117893"/>
      <name val="Trebuchet MS"/>
      <family val="2"/>
      <scheme val="minor"/>
    </font>
    <font>
      <sz val="11"/>
      <color theme="0" tint="-0.249977111117893"/>
      <name val="Trebuchet MS"/>
      <family val="2"/>
      <scheme val="minor"/>
    </font>
    <font>
      <b/>
      <sz val="11"/>
      <name val="Trebuchet MS"/>
      <family val="2"/>
      <scheme val="minor"/>
    </font>
    <font>
      <b/>
      <sz val="11"/>
      <color theme="0"/>
      <name val="Aptos Narrow"/>
      <family val="2"/>
    </font>
    <font>
      <b/>
      <sz val="14"/>
      <name val="Trebuchet MS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DE6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ECFF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17600024414813E-2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/>
      <bottom style="thin">
        <color rgb="FFCCECFF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2" tint="-9.9917600024414813E-2"/>
      </top>
      <bottom style="thin">
        <color theme="2" tint="-9.9917600024414813E-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17600024414813E-2"/>
      </top>
      <bottom style="thin">
        <color theme="2" tint="-9.9948118533890809E-2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2" tint="-9.9917600024414813E-2"/>
      </bottom>
      <diagonal/>
    </border>
    <border>
      <left style="thin">
        <color theme="0" tint="-0.14990691854609822"/>
      </left>
      <right style="thin">
        <color theme="0" tint="-0.14990691854609822"/>
      </right>
      <top/>
      <bottom style="thin">
        <color theme="0" tint="-0.14990691854609822"/>
      </bottom>
      <diagonal/>
    </border>
    <border>
      <left style="thin">
        <color theme="0" tint="-0.14990691854609822"/>
      </left>
      <right/>
      <top/>
      <bottom style="thin">
        <color theme="0" tint="-0.14990691854609822"/>
      </bottom>
      <diagonal/>
    </border>
    <border>
      <left style="thin">
        <color theme="2" tint="-9.9917600024414813E-2"/>
      </left>
      <right style="thin">
        <color theme="2" tint="-9.9917600024414813E-2"/>
      </right>
      <top/>
      <bottom/>
      <diagonal/>
    </border>
    <border>
      <left style="thin">
        <color theme="2" tint="-9.9917600024414813E-2"/>
      </left>
      <right/>
      <top/>
      <bottom/>
      <diagonal/>
    </border>
    <border>
      <left/>
      <right style="thin">
        <color theme="2" tint="-9.9917600024414813E-2"/>
      </right>
      <top/>
      <bottom/>
      <diagonal/>
    </border>
    <border>
      <left style="thin">
        <color theme="2" tint="-9.9887081514938816E-2"/>
      </left>
      <right style="thin">
        <color theme="2" tint="-9.9887081514938816E-2"/>
      </right>
      <top/>
      <bottom style="thin">
        <color theme="2" tint="-9.9887081514938816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17600024414813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/>
      <diagonal/>
    </border>
    <border>
      <left/>
      <right/>
      <top style="thin">
        <color theme="2" tint="-9.9887081514938816E-2"/>
      </top>
      <bottom style="thin">
        <color theme="2" tint="-9.985656300546282E-2"/>
      </bottom>
      <diagonal/>
    </border>
    <border>
      <left/>
      <right/>
      <top/>
      <bottom style="thin">
        <color theme="2" tint="-9.9887081514938816E-2"/>
      </bottom>
      <diagonal/>
    </border>
    <border>
      <left/>
      <right/>
      <top style="thin">
        <color theme="2" tint="-9.9887081514938816E-2"/>
      </top>
      <bottom/>
      <diagonal/>
    </border>
    <border>
      <left/>
      <right style="thin">
        <color theme="2" tint="-9.9887081514938816E-2"/>
      </right>
      <top style="thin">
        <color theme="2" tint="-9.9887081514938816E-2"/>
      </top>
      <bottom/>
      <diagonal/>
    </border>
    <border>
      <left style="thin">
        <color theme="2" tint="-9.9887081514938816E-2"/>
      </left>
      <right/>
      <top/>
      <bottom style="thin">
        <color theme="2" tint="-9.9948118533890809E-2"/>
      </bottom>
      <diagonal/>
    </border>
    <border>
      <left/>
      <right style="thin">
        <color theme="0" tint="-0.14990691854609822"/>
      </right>
      <top/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/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/>
      <diagonal/>
    </border>
    <border>
      <left style="thin">
        <color theme="0" tint="-0.14990691854609822"/>
      </left>
      <right/>
      <top style="thin">
        <color theme="0" tint="-0.14990691854609822"/>
      </top>
      <bottom/>
      <diagonal/>
    </border>
    <border>
      <left/>
      <right style="thin">
        <color theme="2" tint="-9.9887081514938816E-2"/>
      </right>
      <top/>
      <bottom/>
      <diagonal/>
    </border>
    <border>
      <left style="thin">
        <color theme="2" tint="-9.9887081514938816E-2"/>
      </left>
      <right/>
      <top style="thin">
        <color theme="2" tint="-9.9917600024414813E-2"/>
      </top>
      <bottom style="thin">
        <color theme="2" tint="-9.9887081514938816E-2"/>
      </bottom>
      <diagonal/>
    </border>
    <border>
      <left/>
      <right/>
      <top style="thin">
        <color theme="2" tint="-9.9917600024414813E-2"/>
      </top>
      <bottom style="thin">
        <color theme="2" tint="-9.9887081514938816E-2"/>
      </bottom>
      <diagonal/>
    </border>
    <border>
      <left/>
      <right/>
      <top style="thin">
        <color theme="0" tint="-0.14993743705557422"/>
      </top>
      <bottom/>
      <diagonal/>
    </border>
    <border>
      <left/>
      <right/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rgb="FFCCECFF"/>
      </bottom>
      <diagonal/>
    </border>
    <border>
      <left/>
      <right/>
      <top style="thin">
        <color theme="2"/>
      </top>
      <bottom style="thin">
        <color rgb="FFCCECFF"/>
      </bottom>
      <diagonal/>
    </border>
    <border>
      <left/>
      <right style="thin">
        <color theme="2"/>
      </right>
      <top style="thin">
        <color theme="2"/>
      </top>
      <bottom style="thin">
        <color rgb="FFCCECFF"/>
      </bottom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2"/>
      </left>
      <right/>
      <top style="thin">
        <color theme="0" tint="-0.24994659260841701"/>
      </top>
      <bottom/>
      <diagonal/>
    </border>
    <border>
      <left/>
      <right style="thin">
        <color theme="2"/>
      </right>
      <top style="thin">
        <color theme="0" tint="-0.24994659260841701"/>
      </top>
      <bottom/>
      <diagonal/>
    </border>
    <border>
      <left style="thin">
        <color theme="2"/>
      </left>
      <right/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 tint="-9.9887081514938816E-2"/>
      </right>
      <top/>
      <bottom style="thin">
        <color theme="2" tint="-9.9887081514938816E-2"/>
      </bottom>
      <diagonal/>
    </border>
    <border>
      <left/>
      <right style="thin">
        <color theme="2"/>
      </right>
      <top/>
      <bottom style="thin">
        <color theme="2" tint="-9.9948118533890809E-2"/>
      </bottom>
      <diagonal/>
    </border>
    <border>
      <left style="thin">
        <color theme="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/>
      </left>
      <right/>
      <top style="thin">
        <color theme="2" tint="-9.9948118533890809E-2"/>
      </top>
      <bottom/>
      <diagonal/>
    </border>
    <border>
      <left/>
      <right style="thin">
        <color theme="2"/>
      </right>
      <top style="thin">
        <color theme="2" tint="-9.9948118533890809E-2"/>
      </top>
      <bottom style="thin">
        <color theme="2" tint="-9.9917600024414813E-2"/>
      </bottom>
      <diagonal/>
    </border>
    <border>
      <left style="thin">
        <color theme="2"/>
      </left>
      <right/>
      <top style="thin">
        <color theme="2" tint="-9.9887081514938816E-2"/>
      </top>
      <bottom style="thin">
        <color theme="2"/>
      </bottom>
      <diagonal/>
    </border>
    <border>
      <left/>
      <right/>
      <top style="thin">
        <color theme="2" tint="-9.9887081514938816E-2"/>
      </top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 style="thin">
        <color theme="2" tint="-9.9887081514938816E-2"/>
      </left>
      <right/>
      <top style="thin">
        <color theme="2" tint="-9.9917600024414813E-2"/>
      </top>
      <bottom style="thin">
        <color theme="2"/>
      </bottom>
      <diagonal/>
    </border>
    <border>
      <left/>
      <right/>
      <top style="thin">
        <color theme="2" tint="-9.9917600024414813E-2"/>
      </top>
      <bottom style="thin">
        <color theme="2"/>
      </bottom>
      <diagonal/>
    </border>
    <border>
      <left/>
      <right style="thin">
        <color theme="2"/>
      </right>
      <top style="thin">
        <color theme="2" tint="-9.9917600024414813E-2"/>
      </top>
      <bottom style="thin">
        <color theme="2"/>
      </bottom>
      <diagonal/>
    </border>
    <border>
      <left/>
      <right style="thin">
        <color theme="2"/>
      </right>
      <top style="thin">
        <color theme="2" tint="-9.9887081514938816E-2"/>
      </top>
      <bottom style="thin">
        <color theme="2" tint="-9.985656300546282E-2"/>
      </bottom>
      <diagonal/>
    </border>
    <border>
      <left/>
      <right style="thin">
        <color theme="2"/>
      </right>
      <top style="thin">
        <color theme="2" tint="-9.9917600024414813E-2"/>
      </top>
      <bottom style="thin">
        <color theme="2" tint="-9.9887081514938816E-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 tint="-9.9887081514938816E-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 tint="-9.9887081514938816E-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 style="thin">
        <color theme="2" tint="-9.9887081514938816E-2"/>
      </bottom>
      <diagonal/>
    </border>
    <border>
      <left/>
      <right style="thin">
        <color theme="2"/>
      </right>
      <top style="thin">
        <color theme="2" tint="-9.9887081514938816E-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 style="thin">
        <color theme="2"/>
      </right>
      <top/>
      <bottom style="thin">
        <color theme="2" tint="-9.985656300546282E-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 tint="-9.985656300546282E-2"/>
      </right>
      <top style="thin">
        <color theme="2"/>
      </top>
      <bottom style="thin">
        <color theme="2"/>
      </bottom>
      <diagonal/>
    </border>
    <border>
      <left style="thin">
        <color theme="2" tint="-9.985656300546282E-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887081514938816E-2"/>
      </left>
      <right/>
      <top style="thin">
        <color theme="2"/>
      </top>
      <bottom style="thin">
        <color theme="2"/>
      </bottom>
      <diagonal/>
    </border>
    <border>
      <left style="thin">
        <color theme="2"/>
      </left>
      <right/>
      <top/>
      <bottom style="thin">
        <color theme="2" tint="-9.9887081514938816E-2"/>
      </bottom>
      <diagonal/>
    </border>
    <border>
      <left style="thin">
        <color theme="2"/>
      </left>
      <right/>
      <top style="thin">
        <color theme="2" tint="-9.9887081514938816E-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 tint="-9.9887081514938816E-2"/>
      </bottom>
      <diagonal/>
    </border>
    <border>
      <left style="thin">
        <color theme="2"/>
      </left>
      <right/>
      <top style="thin">
        <color theme="2"/>
      </top>
      <bottom style="thin">
        <color theme="2" tint="-9.9887081514938816E-2"/>
      </bottom>
      <diagonal/>
    </border>
    <border>
      <left/>
      <right style="thin">
        <color theme="2"/>
      </right>
      <top/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6795556505021"/>
      </bottom>
      <diagonal/>
    </border>
    <border>
      <left/>
      <right style="thin">
        <color theme="0" tint="-0.14993743705557422"/>
      </right>
      <top/>
      <bottom style="thin">
        <color theme="0" tint="-0.14996795556505021"/>
      </bottom>
      <diagonal/>
    </border>
    <border>
      <left style="thin">
        <color theme="2" tint="-9.985656300546282E-2"/>
      </left>
      <right style="thin">
        <color theme="2" tint="-9.9887081514938816E-2"/>
      </right>
      <top/>
      <bottom style="thin">
        <color theme="2" tint="-9.985656300546282E-2"/>
      </bottom>
      <diagonal/>
    </border>
    <border>
      <left style="thin">
        <color theme="2" tint="-9.9887081514938816E-2"/>
      </left>
      <right/>
      <top/>
      <bottom style="thin">
        <color theme="2" tint="-9.985656300546282E-2"/>
      </bottom>
      <diagonal/>
    </border>
  </borders>
  <cellStyleXfs count="1">
    <xf numFmtId="0" fontId="0" fillId="0" borderId="0"/>
  </cellStyleXfs>
  <cellXfs count="23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wrapText="1"/>
    </xf>
    <xf numFmtId="0" fontId="3" fillId="3" borderId="0" xfId="0" applyFont="1" applyFill="1"/>
    <xf numFmtId="0" fontId="5" fillId="3" borderId="0" xfId="0" applyFont="1" applyFill="1" applyAlignment="1">
      <alignment wrapText="1"/>
    </xf>
    <xf numFmtId="0" fontId="3" fillId="3" borderId="0" xfId="0" applyFont="1" applyFill="1" applyAlignment="1">
      <alignment horizontal="left" wrapText="1"/>
    </xf>
    <xf numFmtId="0" fontId="7" fillId="3" borderId="0" xfId="0" applyFont="1" applyFill="1"/>
    <xf numFmtId="0" fontId="1" fillId="3" borderId="0" xfId="0" applyFont="1" applyFill="1"/>
    <xf numFmtId="0" fontId="7" fillId="4" borderId="0" xfId="0" applyFont="1" applyFill="1" applyAlignment="1">
      <alignment horizontal="center" vertical="center" wrapText="1"/>
    </xf>
    <xf numFmtId="0" fontId="0" fillId="3" borderId="0" xfId="0" applyFill="1" applyBorder="1"/>
    <xf numFmtId="0" fontId="7" fillId="4" borderId="0" xfId="0" applyFont="1" applyFill="1"/>
    <xf numFmtId="0" fontId="4" fillId="3" borderId="0" xfId="0" applyFont="1" applyFill="1" applyBorder="1"/>
    <xf numFmtId="0" fontId="3" fillId="3" borderId="0" xfId="0" applyFont="1" applyFill="1" applyBorder="1"/>
    <xf numFmtId="0" fontId="3" fillId="5" borderId="0" xfId="0" applyFont="1" applyFill="1" applyBorder="1"/>
    <xf numFmtId="0" fontId="3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left"/>
    </xf>
    <xf numFmtId="0" fontId="7" fillId="4" borderId="0" xfId="0" applyFont="1" applyFill="1" applyBorder="1"/>
    <xf numFmtId="0" fontId="7" fillId="3" borderId="0" xfId="0" applyFont="1" applyFill="1" applyBorder="1"/>
    <xf numFmtId="0" fontId="7" fillId="4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2" fontId="3" fillId="5" borderId="0" xfId="0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0" fontId="5" fillId="4" borderId="0" xfId="0" applyFont="1" applyFill="1"/>
    <xf numFmtId="0" fontId="3" fillId="4" borderId="0" xfId="0" applyFont="1" applyFill="1" applyBorder="1"/>
    <xf numFmtId="0" fontId="7" fillId="5" borderId="0" xfId="0" applyFont="1" applyFill="1" applyBorder="1" applyAlignment="1">
      <alignment horizontal="left"/>
    </xf>
    <xf numFmtId="0" fontId="7" fillId="4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0" borderId="0" xfId="0" applyFont="1"/>
    <xf numFmtId="0" fontId="8" fillId="0" borderId="1" xfId="0" applyFont="1" applyBorder="1"/>
    <xf numFmtId="0" fontId="7" fillId="5" borderId="2" xfId="0" applyFont="1" applyFill="1" applyBorder="1" applyAlignment="1">
      <alignment horizontal="center"/>
    </xf>
    <xf numFmtId="0" fontId="8" fillId="0" borderId="3" xfId="0" applyFont="1" applyBorder="1"/>
    <xf numFmtId="0" fontId="9" fillId="0" borderId="0" xfId="0" applyFont="1"/>
    <xf numFmtId="0" fontId="10" fillId="0" borderId="3" xfId="0" applyFont="1" applyBorder="1"/>
    <xf numFmtId="0" fontId="10" fillId="0" borderId="0" xfId="0" applyFont="1" applyFill="1" applyAlignment="1">
      <alignment horizontal="left"/>
    </xf>
    <xf numFmtId="0" fontId="9" fillId="0" borderId="8" xfId="0" applyFont="1" applyBorder="1"/>
    <xf numFmtId="0" fontId="9" fillId="0" borderId="8" xfId="0" applyFont="1" applyBorder="1" applyAlignment="1">
      <alignment horizontal="left"/>
    </xf>
    <xf numFmtId="0" fontId="8" fillId="0" borderId="8" xfId="0" applyFont="1" applyBorder="1"/>
    <xf numFmtId="0" fontId="9" fillId="0" borderId="8" xfId="0" applyNumberFormat="1" applyFont="1" applyBorder="1" applyAlignment="1">
      <alignment horizontal="left"/>
    </xf>
    <xf numFmtId="0" fontId="9" fillId="0" borderId="9" xfId="0" applyFont="1" applyBorder="1"/>
    <xf numFmtId="0" fontId="9" fillId="0" borderId="9" xfId="0" applyFont="1" applyBorder="1" applyAlignment="1">
      <alignment horizontal="left"/>
    </xf>
    <xf numFmtId="0" fontId="8" fillId="0" borderId="9" xfId="0" applyFont="1" applyBorder="1"/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3" fillId="5" borderId="0" xfId="0" applyNumberFormat="1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/>
    </xf>
    <xf numFmtId="0" fontId="8" fillId="0" borderId="23" xfId="0" applyFont="1" applyBorder="1"/>
    <xf numFmtId="0" fontId="15" fillId="7" borderId="12" xfId="0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15" fillId="7" borderId="24" xfId="0" applyFont="1" applyFill="1" applyBorder="1" applyAlignment="1">
      <alignment horizontal="left"/>
    </xf>
    <xf numFmtId="0" fontId="9" fillId="0" borderId="20" xfId="0" applyFont="1" applyBorder="1" applyAlignment="1">
      <alignment horizontal="center"/>
    </xf>
    <xf numFmtId="0" fontId="9" fillId="0" borderId="0" xfId="0" applyFont="1" applyBorder="1"/>
    <xf numFmtId="0" fontId="15" fillId="8" borderId="25" xfId="0" applyFont="1" applyFill="1" applyBorder="1" applyAlignment="1">
      <alignment horizontal="left"/>
    </xf>
    <xf numFmtId="0" fontId="8" fillId="0" borderId="0" xfId="0" applyFont="1" applyFill="1"/>
    <xf numFmtId="0" fontId="9" fillId="0" borderId="0" xfId="0" applyFont="1" applyBorder="1" applyAlignment="1">
      <alignment horizontal="center"/>
    </xf>
    <xf numFmtId="0" fontId="8" fillId="7" borderId="0" xfId="0" applyFont="1" applyFill="1"/>
    <xf numFmtId="0" fontId="15" fillId="8" borderId="26" xfId="0" applyFont="1" applyFill="1" applyBorder="1" applyAlignment="1">
      <alignment horizontal="left"/>
    </xf>
    <xf numFmtId="0" fontId="15" fillId="8" borderId="27" xfId="0" applyFont="1" applyFill="1" applyBorder="1" applyAlignment="1">
      <alignment horizontal="left"/>
    </xf>
    <xf numFmtId="0" fontId="15" fillId="7" borderId="24" xfId="0" applyFont="1" applyFill="1" applyBorder="1" applyAlignment="1">
      <alignment horizontal="center"/>
    </xf>
    <xf numFmtId="1" fontId="15" fillId="7" borderId="24" xfId="0" applyNumberFormat="1" applyFont="1" applyFill="1" applyBorder="1" applyAlignment="1">
      <alignment horizontal="center"/>
    </xf>
    <xf numFmtId="0" fontId="8" fillId="0" borderId="0" xfId="0" applyFont="1" applyBorder="1"/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9" fillId="0" borderId="33" xfId="0" applyFont="1" applyBorder="1" applyAlignment="1">
      <alignment horizontal="left"/>
    </xf>
    <xf numFmtId="0" fontId="15" fillId="8" borderId="34" xfId="0" applyFont="1" applyFill="1" applyBorder="1" applyAlignment="1">
      <alignment horizontal="left"/>
    </xf>
    <xf numFmtId="0" fontId="15" fillId="8" borderId="35" xfId="0" applyFont="1" applyFill="1" applyBorder="1" applyAlignment="1">
      <alignment horizontal="left"/>
    </xf>
    <xf numFmtId="0" fontId="8" fillId="0" borderId="37" xfId="0" applyFont="1" applyBorder="1"/>
    <xf numFmtId="0" fontId="8" fillId="0" borderId="42" xfId="0" applyFont="1" applyBorder="1"/>
    <xf numFmtId="0" fontId="8" fillId="0" borderId="43" xfId="0" applyFont="1" applyBorder="1"/>
    <xf numFmtId="0" fontId="9" fillId="0" borderId="48" xfId="0" applyFont="1" applyBorder="1"/>
    <xf numFmtId="0" fontId="9" fillId="0" borderId="49" xfId="0" applyFont="1" applyBorder="1" applyAlignment="1">
      <alignment horizontal="left"/>
    </xf>
    <xf numFmtId="0" fontId="9" fillId="0" borderId="49" xfId="0" applyFont="1" applyBorder="1"/>
    <xf numFmtId="0" fontId="9" fillId="0" borderId="50" xfId="0" applyFont="1" applyBorder="1" applyAlignment="1">
      <alignment horizontal="left"/>
    </xf>
    <xf numFmtId="0" fontId="9" fillId="0" borderId="42" xfId="0" applyFont="1" applyBorder="1"/>
    <xf numFmtId="0" fontId="9" fillId="0" borderId="43" xfId="0" applyFont="1" applyBorder="1" applyAlignment="1">
      <alignment horizontal="left"/>
    </xf>
    <xf numFmtId="0" fontId="8" fillId="0" borderId="51" xfId="0" applyFont="1" applyBorder="1"/>
    <xf numFmtId="0" fontId="10" fillId="0" borderId="42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43" xfId="0" applyFont="1" applyBorder="1" applyAlignment="1">
      <alignment horizontal="left"/>
    </xf>
    <xf numFmtId="0" fontId="7" fillId="5" borderId="52" xfId="0" applyFont="1" applyFill="1" applyBorder="1" applyAlignment="1">
      <alignment horizontal="center"/>
    </xf>
    <xf numFmtId="0" fontId="9" fillId="0" borderId="53" xfId="0" applyFont="1" applyBorder="1"/>
    <xf numFmtId="0" fontId="10" fillId="0" borderId="57" xfId="0" applyFont="1" applyBorder="1"/>
    <xf numFmtId="0" fontId="8" fillId="0" borderId="58" xfId="0" applyFont="1" applyBorder="1"/>
    <xf numFmtId="0" fontId="9" fillId="0" borderId="43" xfId="0" applyFont="1" applyBorder="1" applyAlignment="1">
      <alignment horizontal="center"/>
    </xf>
    <xf numFmtId="0" fontId="9" fillId="0" borderId="43" xfId="0" applyFont="1" applyBorder="1"/>
    <xf numFmtId="2" fontId="15" fillId="7" borderId="65" xfId="0" applyNumberFormat="1" applyFont="1" applyFill="1" applyBorder="1" applyAlignment="1">
      <alignment horizontal="center"/>
    </xf>
    <xf numFmtId="0" fontId="15" fillId="8" borderId="66" xfId="0" applyFont="1" applyFill="1" applyBorder="1" applyAlignment="1">
      <alignment horizontal="left"/>
    </xf>
    <xf numFmtId="0" fontId="8" fillId="0" borderId="61" xfId="0" applyFont="1" applyBorder="1"/>
    <xf numFmtId="0" fontId="8" fillId="0" borderId="69" xfId="0" applyFont="1" applyBorder="1"/>
    <xf numFmtId="0" fontId="9" fillId="0" borderId="71" xfId="0" applyFont="1" applyBorder="1"/>
    <xf numFmtId="0" fontId="9" fillId="0" borderId="67" xfId="0" applyFont="1" applyBorder="1"/>
    <xf numFmtId="0" fontId="9" fillId="0" borderId="38" xfId="0" applyFont="1" applyBorder="1"/>
    <xf numFmtId="0" fontId="8" fillId="0" borderId="73" xfId="0" applyFont="1" applyBorder="1"/>
    <xf numFmtId="0" fontId="8" fillId="0" borderId="74" xfId="0" applyFont="1" applyBorder="1"/>
    <xf numFmtId="0" fontId="9" fillId="0" borderId="75" xfId="0" applyFont="1" applyBorder="1"/>
    <xf numFmtId="0" fontId="8" fillId="0" borderId="76" xfId="0" applyFont="1" applyBorder="1"/>
    <xf numFmtId="0" fontId="9" fillId="0" borderId="76" xfId="0" applyFont="1" applyBorder="1" applyAlignment="1">
      <alignment horizontal="center"/>
    </xf>
    <xf numFmtId="0" fontId="9" fillId="0" borderId="74" xfId="0" applyFont="1" applyBorder="1"/>
    <xf numFmtId="0" fontId="9" fillId="0" borderId="74" xfId="0" applyFont="1" applyBorder="1" applyAlignment="1">
      <alignment horizontal="center"/>
    </xf>
    <xf numFmtId="0" fontId="8" fillId="0" borderId="74" xfId="0" applyFont="1" applyFill="1" applyBorder="1"/>
    <xf numFmtId="0" fontId="9" fillId="0" borderId="79" xfId="0" applyFont="1" applyBorder="1" applyAlignment="1">
      <alignment horizontal="left"/>
    </xf>
    <xf numFmtId="0" fontId="9" fillId="0" borderId="74" xfId="0" applyFont="1" applyBorder="1" applyAlignment="1">
      <alignment horizontal="left"/>
    </xf>
    <xf numFmtId="0" fontId="9" fillId="0" borderId="42" xfId="0" applyFont="1" applyBorder="1" applyAlignment="1">
      <alignment horizontal="left"/>
    </xf>
    <xf numFmtId="0" fontId="9" fillId="0" borderId="79" xfId="0" applyFont="1" applyFill="1" applyBorder="1"/>
    <xf numFmtId="0" fontId="9" fillId="0" borderId="78" xfId="0" applyFont="1" applyBorder="1" applyAlignment="1">
      <alignment horizontal="center"/>
    </xf>
    <xf numFmtId="0" fontId="9" fillId="0" borderId="38" xfId="0" applyFont="1" applyFill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68" xfId="0" applyFont="1" applyBorder="1" applyAlignment="1">
      <alignment horizontal="left"/>
    </xf>
    <xf numFmtId="0" fontId="9" fillId="0" borderId="69" xfId="0" applyFont="1" applyBorder="1" applyAlignment="1">
      <alignment horizontal="left"/>
    </xf>
    <xf numFmtId="0" fontId="15" fillId="0" borderId="70" xfId="0" applyFont="1" applyBorder="1" applyAlignment="1">
      <alignment horizontal="center"/>
    </xf>
    <xf numFmtId="0" fontId="8" fillId="0" borderId="72" xfId="0" applyFont="1" applyBorder="1"/>
    <xf numFmtId="0" fontId="9" fillId="0" borderId="60" xfId="0" applyFont="1" applyBorder="1"/>
    <xf numFmtId="0" fontId="9" fillId="0" borderId="73" xfId="0" applyFont="1" applyBorder="1"/>
    <xf numFmtId="0" fontId="9" fillId="0" borderId="25" xfId="0" applyFont="1" applyBorder="1"/>
    <xf numFmtId="0" fontId="9" fillId="0" borderId="79" xfId="0" applyFont="1" applyBorder="1"/>
    <xf numFmtId="0" fontId="9" fillId="0" borderId="82" xfId="0" applyFont="1" applyBorder="1"/>
    <xf numFmtId="0" fontId="9" fillId="0" borderId="75" xfId="0" applyFont="1" applyBorder="1" applyAlignment="1">
      <alignment horizontal="center"/>
    </xf>
    <xf numFmtId="0" fontId="15" fillId="8" borderId="83" xfId="0" applyFont="1" applyFill="1" applyBorder="1" applyAlignment="1">
      <alignment horizontal="left"/>
    </xf>
    <xf numFmtId="0" fontId="15" fillId="8" borderId="84" xfId="0" applyFont="1" applyFill="1" applyBorder="1" applyAlignment="1">
      <alignment horizontal="left"/>
    </xf>
    <xf numFmtId="0" fontId="8" fillId="0" borderId="68" xfId="0" applyFont="1" applyBorder="1"/>
    <xf numFmtId="0" fontId="8" fillId="0" borderId="84" xfId="0" applyFont="1" applyBorder="1"/>
    <xf numFmtId="0" fontId="15" fillId="8" borderId="86" xfId="0" applyFont="1" applyFill="1" applyBorder="1" applyAlignment="1">
      <alignment horizontal="left"/>
    </xf>
    <xf numFmtId="0" fontId="15" fillId="0" borderId="42" xfId="0" applyFont="1" applyFill="1" applyBorder="1" applyAlignment="1"/>
    <xf numFmtId="0" fontId="9" fillId="0" borderId="43" xfId="0" applyFont="1" applyFill="1" applyBorder="1" applyAlignment="1">
      <alignment horizontal="left"/>
    </xf>
    <xf numFmtId="0" fontId="17" fillId="0" borderId="61" xfId="0" applyNumberFormat="1" applyFont="1" applyBorder="1" applyAlignment="1">
      <alignment horizontal="center"/>
    </xf>
    <xf numFmtId="2" fontId="17" fillId="0" borderId="61" xfId="0" applyNumberFormat="1" applyFont="1" applyBorder="1" applyAlignment="1">
      <alignment horizontal="center"/>
    </xf>
    <xf numFmtId="0" fontId="8" fillId="8" borderId="73" xfId="0" applyFont="1" applyFill="1" applyBorder="1"/>
    <xf numFmtId="0" fontId="8" fillId="8" borderId="74" xfId="0" applyFont="1" applyFill="1" applyBorder="1"/>
    <xf numFmtId="0" fontId="8" fillId="0" borderId="77" xfId="0" applyFont="1" applyBorder="1"/>
    <xf numFmtId="0" fontId="15" fillId="7" borderId="79" xfId="0" applyFont="1" applyFill="1" applyBorder="1" applyAlignment="1">
      <alignment horizontal="left"/>
    </xf>
    <xf numFmtId="0" fontId="15" fillId="7" borderId="73" xfId="0" applyFont="1" applyFill="1" applyBorder="1" applyAlignment="1">
      <alignment horizontal="left"/>
    </xf>
    <xf numFmtId="0" fontId="15" fillId="7" borderId="60" xfId="0" applyFont="1" applyFill="1" applyBorder="1" applyAlignment="1"/>
    <xf numFmtId="0" fontId="15" fillId="7" borderId="59" xfId="0" applyFont="1" applyFill="1" applyBorder="1" applyAlignment="1"/>
    <xf numFmtId="0" fontId="15" fillId="7" borderId="76" xfId="0" applyFont="1" applyFill="1" applyBorder="1" applyAlignment="1">
      <alignment horizontal="center"/>
    </xf>
    <xf numFmtId="0" fontId="15" fillId="8" borderId="75" xfId="0" applyFont="1" applyFill="1" applyBorder="1" applyAlignment="1">
      <alignment horizontal="left"/>
    </xf>
    <xf numFmtId="0" fontId="15" fillId="7" borderId="74" xfId="0" applyFont="1" applyFill="1" applyBorder="1" applyAlignment="1">
      <alignment horizontal="center"/>
    </xf>
    <xf numFmtId="0" fontId="15" fillId="7" borderId="87" xfId="0" applyFont="1" applyFill="1" applyBorder="1" applyAlignment="1">
      <alignment horizontal="center"/>
    </xf>
    <xf numFmtId="0" fontId="15" fillId="0" borderId="70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 wrapText="1"/>
    </xf>
    <xf numFmtId="0" fontId="15" fillId="0" borderId="70" xfId="0" applyFont="1" applyBorder="1" applyAlignment="1">
      <alignment horizontal="center" wrapText="1"/>
    </xf>
    <xf numFmtId="0" fontId="0" fillId="0" borderId="38" xfId="0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9" fillId="0" borderId="85" xfId="0" applyFont="1" applyBorder="1"/>
    <xf numFmtId="0" fontId="9" fillId="0" borderId="85" xfId="0" applyFont="1" applyBorder="1" applyAlignment="1">
      <alignment horizontal="center"/>
    </xf>
    <xf numFmtId="164" fontId="6" fillId="2" borderId="0" xfId="0" applyNumberFormat="1" applyFont="1" applyFill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15" fillId="8" borderId="62" xfId="0" applyFont="1" applyFill="1" applyBorder="1" applyAlignment="1">
      <alignment horizontal="left"/>
    </xf>
    <xf numFmtId="0" fontId="15" fillId="8" borderId="63" xfId="0" applyFont="1" applyFill="1" applyBorder="1" applyAlignment="1">
      <alignment horizontal="left"/>
    </xf>
    <xf numFmtId="0" fontId="15" fillId="8" borderId="64" xfId="0" applyFont="1" applyFill="1" applyBorder="1" applyAlignment="1">
      <alignment horizontal="left"/>
    </xf>
    <xf numFmtId="0" fontId="9" fillId="0" borderId="36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9" fillId="0" borderId="50" xfId="0" applyFont="1" applyBorder="1" applyAlignment="1">
      <alignment horizontal="left"/>
    </xf>
    <xf numFmtId="0" fontId="9" fillId="0" borderId="30" xfId="0" applyFont="1" applyBorder="1" applyAlignment="1">
      <alignment horizontal="left"/>
    </xf>
    <xf numFmtId="0" fontId="9" fillId="0" borderId="31" xfId="0" applyFont="1" applyBorder="1" applyAlignment="1">
      <alignment horizontal="left"/>
    </xf>
    <xf numFmtId="0" fontId="9" fillId="0" borderId="32" xfId="0" applyFont="1" applyBorder="1" applyAlignment="1">
      <alignment horizontal="left"/>
    </xf>
    <xf numFmtId="0" fontId="10" fillId="8" borderId="42" xfId="0" applyFont="1" applyFill="1" applyBorder="1" applyAlignment="1">
      <alignment horizontal="left"/>
    </xf>
    <xf numFmtId="0" fontId="10" fillId="8" borderId="0" xfId="0" applyFont="1" applyFill="1" applyBorder="1" applyAlignment="1">
      <alignment horizontal="left"/>
    </xf>
    <xf numFmtId="0" fontId="10" fillId="8" borderId="43" xfId="0" applyFont="1" applyFill="1" applyBorder="1" applyAlignment="1">
      <alignment horizontal="left"/>
    </xf>
    <xf numFmtId="0" fontId="16" fillId="5" borderId="18" xfId="0" applyFont="1" applyFill="1" applyBorder="1" applyAlignment="1">
      <alignment horizontal="center"/>
    </xf>
    <xf numFmtId="0" fontId="16" fillId="5" borderId="19" xfId="0" applyFont="1" applyFill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8" xfId="0" applyFont="1" applyBorder="1" applyAlignment="1">
      <alignment horizontal="left"/>
    </xf>
    <xf numFmtId="0" fontId="9" fillId="0" borderId="49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12" fillId="0" borderId="39" xfId="0" applyFont="1" applyBorder="1" applyAlignment="1">
      <alignment horizontal="right" vertical="top"/>
    </xf>
    <xf numFmtId="0" fontId="12" fillId="0" borderId="40" xfId="0" applyFont="1" applyBorder="1" applyAlignment="1">
      <alignment horizontal="right" vertical="top"/>
    </xf>
    <xf numFmtId="0" fontId="12" fillId="0" borderId="41" xfId="0" applyFont="1" applyBorder="1" applyAlignment="1">
      <alignment horizontal="right" vertical="top"/>
    </xf>
    <xf numFmtId="0" fontId="11" fillId="0" borderId="4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4" fillId="0" borderId="44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14" fillId="0" borderId="7" xfId="0" applyFont="1" applyBorder="1" applyAlignment="1">
      <alignment horizontal="right"/>
    </xf>
    <xf numFmtId="0" fontId="14" fillId="0" borderId="45" xfId="0" applyFont="1" applyBorder="1" applyAlignment="1">
      <alignment horizontal="right"/>
    </xf>
    <xf numFmtId="0" fontId="14" fillId="0" borderId="46" xfId="0" applyFont="1" applyBorder="1" applyAlignment="1">
      <alignment horizontal="right"/>
    </xf>
    <xf numFmtId="0" fontId="14" fillId="0" borderId="13" xfId="0" applyFont="1" applyBorder="1" applyAlignment="1">
      <alignment horizontal="right"/>
    </xf>
    <xf numFmtId="0" fontId="14" fillId="0" borderId="47" xfId="0" applyFont="1" applyBorder="1" applyAlignment="1">
      <alignment horizontal="right"/>
    </xf>
    <xf numFmtId="0" fontId="13" fillId="0" borderId="88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wrapText="1"/>
    </xf>
    <xf numFmtId="0" fontId="13" fillId="0" borderId="9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1" xfId="0" applyFont="1" applyBorder="1" applyAlignment="1">
      <alignment horizontal="center" vertical="center" wrapText="1"/>
    </xf>
    <xf numFmtId="0" fontId="13" fillId="0" borderId="9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93" xfId="0" applyFont="1" applyBorder="1" applyAlignment="1">
      <alignment horizontal="center" vertical="center" wrapText="1"/>
    </xf>
    <xf numFmtId="0" fontId="15" fillId="7" borderId="94" xfId="0" applyFont="1" applyFill="1" applyBorder="1" applyAlignment="1">
      <alignment horizontal="left" vertical="center"/>
    </xf>
    <xf numFmtId="0" fontId="15" fillId="7" borderId="95" xfId="0" applyFont="1" applyFill="1" applyBorder="1" applyAlignment="1">
      <alignment horizontal="left" vertical="center"/>
    </xf>
    <xf numFmtId="0" fontId="9" fillId="0" borderId="80" xfId="0" applyFont="1" applyBorder="1" applyAlignment="1">
      <alignment horizontal="left"/>
    </xf>
    <xf numFmtId="0" fontId="9" fillId="0" borderId="81" xfId="0" applyFont="1" applyBorder="1" applyAlignment="1">
      <alignment horizontal="left"/>
    </xf>
    <xf numFmtId="0" fontId="9" fillId="0" borderId="29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9" fillId="0" borderId="4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5" fillId="7" borderId="55" xfId="0" applyFont="1" applyFill="1" applyBorder="1" applyAlignment="1">
      <alignment horizontal="left"/>
    </xf>
    <xf numFmtId="0" fontId="15" fillId="7" borderId="21" xfId="0" applyFont="1" applyFill="1" applyBorder="1" applyAlignment="1">
      <alignment horizontal="left"/>
    </xf>
    <xf numFmtId="0" fontId="15" fillId="7" borderId="22" xfId="0" applyFont="1" applyFill="1" applyBorder="1" applyAlignment="1">
      <alignment horizontal="center"/>
    </xf>
    <xf numFmtId="0" fontId="15" fillId="7" borderId="56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7" fillId="5" borderId="43" xfId="0" applyFont="1" applyFill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15" fillId="8" borderId="59" xfId="0" applyFont="1" applyFill="1" applyBorder="1" applyAlignment="1">
      <alignment horizontal="left"/>
    </xf>
    <xf numFmtId="0" fontId="15" fillId="8" borderId="60" xfId="0" applyFont="1" applyFill="1" applyBorder="1" applyAlignment="1">
      <alignment horizontal="left"/>
    </xf>
    <xf numFmtId="0" fontId="15" fillId="8" borderId="76" xfId="0" applyFont="1" applyFill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2" fillId="0" borderId="6" xfId="0" applyFont="1" applyBorder="1" applyAlignment="1">
      <alignment horizontal="right" vertical="top"/>
    </xf>
    <xf numFmtId="0" fontId="10" fillId="6" borderId="0" xfId="0" applyFont="1" applyFill="1" applyAlignment="1">
      <alignment horizontal="left"/>
    </xf>
    <xf numFmtId="0" fontId="7" fillId="5" borderId="2" xfId="0" applyFont="1" applyFill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9" fillId="0" borderId="10" xfId="0" applyFont="1" applyBorder="1" applyAlignment="1">
      <alignment horizontal="left"/>
    </xf>
    <xf numFmtId="0" fontId="9" fillId="0" borderId="5" xfId="0" applyFont="1" applyBorder="1" applyAlignment="1"/>
    <xf numFmtId="0" fontId="13" fillId="0" borderId="4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1" xfId="0" applyFont="1" applyBorder="1" applyAlignment="1">
      <alignment horizontal="left"/>
    </xf>
    <xf numFmtId="0" fontId="15" fillId="7" borderId="12" xfId="0" applyFont="1" applyFill="1" applyBorder="1" applyAlignment="1">
      <alignment horizontal="left"/>
    </xf>
    <xf numFmtId="0" fontId="9" fillId="0" borderId="0" xfId="0" applyFont="1" applyAlignment="1"/>
    <xf numFmtId="0" fontId="9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  <color rgb="FFCDE6FF"/>
      <color rgb="FFBDDEFF"/>
      <color rgb="FF3366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8</xdr:row>
      <xdr:rowOff>182843</xdr:rowOff>
    </xdr:from>
    <xdr:to>
      <xdr:col>0</xdr:col>
      <xdr:colOff>2890501</xdr:colOff>
      <xdr:row>11</xdr:row>
      <xdr:rowOff>84108</xdr:rowOff>
    </xdr:to>
    <xdr:sp macro="[0]!AbrirFormulario" textlink="">
      <xdr:nvSpPr>
        <xdr:cNvPr id="2" name="BTN_Iniciar">
          <a:extLst>
            <a:ext uri="{FF2B5EF4-FFF2-40B4-BE49-F238E27FC236}">
              <a16:creationId xmlns:a16="http://schemas.microsoft.com/office/drawing/2014/main" id="{B4589A13-2757-155B-349A-1A06FF674831}"/>
            </a:ext>
          </a:extLst>
        </xdr:cNvPr>
        <xdr:cNvSpPr/>
      </xdr:nvSpPr>
      <xdr:spPr>
        <a:xfrm>
          <a:off x="190501" y="2379196"/>
          <a:ext cx="2700000" cy="540000"/>
        </a:xfrm>
        <a:prstGeom prst="roundRect">
          <a:avLst/>
        </a:prstGeom>
        <a:solidFill>
          <a:schemeClr val="tx2">
            <a:lumMod val="75000"/>
            <a:lumOff val="2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pt-BR" sz="1100" b="1" kern="1200">
              <a:solidFill>
                <a:srgbClr val="FFFFFF"/>
              </a:solidFill>
            </a:rPr>
            <a:t>INICIAR NOVO CÁLCULO</a:t>
          </a:r>
        </a:p>
      </xdr:txBody>
    </xdr:sp>
    <xdr:clientData/>
  </xdr:twoCellAnchor>
  <xdr:twoCellAnchor>
    <xdr:from>
      <xdr:col>0</xdr:col>
      <xdr:colOff>190501</xdr:colOff>
      <xdr:row>12</xdr:row>
      <xdr:rowOff>199279</xdr:rowOff>
    </xdr:from>
    <xdr:to>
      <xdr:col>0</xdr:col>
      <xdr:colOff>2890501</xdr:colOff>
      <xdr:row>15</xdr:row>
      <xdr:rowOff>100544</xdr:rowOff>
    </xdr:to>
    <xdr:sp macro="[0]!AbrirResultados" textlink="">
      <xdr:nvSpPr>
        <xdr:cNvPr id="11" name="BTN_Resultados">
          <a:extLst>
            <a:ext uri="{FF2B5EF4-FFF2-40B4-BE49-F238E27FC236}">
              <a16:creationId xmlns:a16="http://schemas.microsoft.com/office/drawing/2014/main" id="{8F8E4224-589F-672E-32F9-8A7045C5F3AC}"/>
            </a:ext>
          </a:extLst>
        </xdr:cNvPr>
        <xdr:cNvSpPr/>
      </xdr:nvSpPr>
      <xdr:spPr>
        <a:xfrm>
          <a:off x="190501" y="3247279"/>
          <a:ext cx="2700000" cy="540000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pt-BR" sz="1100" b="1" kern="1200">
              <a:solidFill>
                <a:srgbClr val="FFFFFF"/>
              </a:solidFill>
            </a:rPr>
            <a:t>VER RESULTADOS</a:t>
          </a:r>
        </a:p>
      </xdr:txBody>
    </xdr:sp>
    <xdr:clientData/>
  </xdr:twoCellAnchor>
  <xdr:twoCellAnchor>
    <xdr:from>
      <xdr:col>1</xdr:col>
      <xdr:colOff>495300</xdr:colOff>
      <xdr:row>5</xdr:row>
      <xdr:rowOff>47625</xdr:rowOff>
    </xdr:from>
    <xdr:to>
      <xdr:col>2</xdr:col>
      <xdr:colOff>1323975</xdr:colOff>
      <xdr:row>17</xdr:row>
      <xdr:rowOff>85725</xdr:rowOff>
    </xdr:to>
    <xdr:sp macro="" textlink="">
      <xdr:nvSpPr>
        <xdr:cNvPr id="3" name="Retângulo: Cantos Arredondados 2">
          <a:extLst>
            <a:ext uri="{FF2B5EF4-FFF2-40B4-BE49-F238E27FC236}">
              <a16:creationId xmlns:a16="http://schemas.microsoft.com/office/drawing/2014/main" id="{F59770A3-F98B-7CAD-88CA-CCDD636D2FCD}"/>
            </a:ext>
          </a:extLst>
        </xdr:cNvPr>
        <xdr:cNvSpPr/>
      </xdr:nvSpPr>
      <xdr:spPr>
        <a:xfrm>
          <a:off x="3600450" y="1476375"/>
          <a:ext cx="5448300" cy="2552700"/>
        </a:xfrm>
        <a:prstGeom prst="roundRect">
          <a:avLst/>
        </a:prstGeom>
        <a:solidFill>
          <a:schemeClr val="bg2">
            <a:lumMod val="1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2000"/>
            <a:t>Objetivo da Ferramenta</a:t>
          </a:r>
        </a:p>
        <a:p>
          <a:pPr lvl="0" algn="l">
            <a:lnSpc>
              <a:spcPct val="150000"/>
            </a:lnSpc>
            <a:spcBef>
              <a:spcPts val="800"/>
            </a:spcBef>
            <a:spcAft>
              <a:spcPts val="800"/>
            </a:spcAft>
          </a:pPr>
          <a:r>
            <a:rPr lang="pt-BR" sz="1200" b="0" i="0" spc="0" normalizeH="0" baseline="0">
              <a:latin typeface="+mj-lt"/>
            </a:rPr>
            <a:t>Esta planilha tem como objetivo auxiliar na estimativa da carga térmica de ambientes climatizados, de forma automatizada e padronizada, com base nos critérios estabelecidos pela ABNT NBR 16401</a:t>
          </a:r>
          <a:r>
            <a:rPr lang="pt-BR" sz="1200"/>
            <a:t>.</a:t>
          </a:r>
          <a:endParaRPr lang="pt-BR" sz="1200" kern="1200"/>
        </a:p>
      </xdr:txBody>
    </xdr:sp>
    <xdr:clientData/>
  </xdr:twoCellAnchor>
  <xdr:twoCellAnchor>
    <xdr:from>
      <xdr:col>2</xdr:col>
      <xdr:colOff>1524000</xdr:colOff>
      <xdr:row>5</xdr:row>
      <xdr:rowOff>19050</xdr:rowOff>
    </xdr:from>
    <xdr:to>
      <xdr:col>6</xdr:col>
      <xdr:colOff>295275</xdr:colOff>
      <xdr:row>17</xdr:row>
      <xdr:rowOff>57150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3693EB13-2FD6-4F44-9EC3-647DF08BC385}"/>
            </a:ext>
          </a:extLst>
        </xdr:cNvPr>
        <xdr:cNvSpPr/>
      </xdr:nvSpPr>
      <xdr:spPr>
        <a:xfrm>
          <a:off x="9248775" y="1447800"/>
          <a:ext cx="5448300" cy="2552700"/>
        </a:xfrm>
        <a:prstGeom prst="roundRect">
          <a:avLst/>
        </a:prstGeom>
        <a:solidFill>
          <a:schemeClr val="bg2">
            <a:lumMod val="1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2000"/>
            <a:t>O que a planilha calcula</a:t>
          </a:r>
        </a:p>
        <a:p>
          <a:pPr marL="171450" indent="-17145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Arial" panose="020B0604020202020204" pitchFamily="34" charset="0"/>
            <a:buChar char="•"/>
          </a:pPr>
          <a:r>
            <a:rPr lang="pt-BR" sz="1200"/>
            <a:t>Carga térmica sensível</a:t>
          </a:r>
        </a:p>
        <a:p>
          <a:pPr marL="171450" indent="-17145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Arial" panose="020B0604020202020204" pitchFamily="34" charset="0"/>
            <a:buChar char="•"/>
          </a:pPr>
          <a:r>
            <a:rPr lang="pt-BR" sz="1200"/>
            <a:t>Carga térmica latente</a:t>
          </a:r>
        </a:p>
        <a:p>
          <a:pPr marL="171450" indent="-17145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Arial" panose="020B0604020202020204" pitchFamily="34" charset="0"/>
            <a:buChar char="•"/>
          </a:pPr>
          <a:r>
            <a:rPr lang="pt-BR" sz="1200"/>
            <a:t>Carga térmica total</a:t>
          </a:r>
        </a:p>
        <a:p>
          <a:pPr marL="171450" indent="-17145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Arial" panose="020B0604020202020204" pitchFamily="34" charset="0"/>
            <a:buChar char="•"/>
          </a:pPr>
          <a:r>
            <a:rPr lang="pt-BR" sz="1200"/>
            <a:t>Capacidade estimada do sistema de climatização (kW / TR)</a:t>
          </a:r>
        </a:p>
      </xdr:txBody>
    </xdr:sp>
    <xdr:clientData/>
  </xdr:twoCellAnchor>
  <xdr:twoCellAnchor>
    <xdr:from>
      <xdr:col>1</xdr:col>
      <xdr:colOff>485775</xdr:colOff>
      <xdr:row>18</xdr:row>
      <xdr:rowOff>171450</xdr:rowOff>
    </xdr:from>
    <xdr:to>
      <xdr:col>2</xdr:col>
      <xdr:colOff>1314450</xdr:colOff>
      <xdr:row>31</xdr:row>
      <xdr:rowOff>0</xdr:rowOff>
    </xdr:to>
    <xdr:sp macro="" textlink="">
      <xdr:nvSpPr>
        <xdr:cNvPr id="8" name="Retângulo: Cantos Arredondados 7">
          <a:extLst>
            <a:ext uri="{FF2B5EF4-FFF2-40B4-BE49-F238E27FC236}">
              <a16:creationId xmlns:a16="http://schemas.microsoft.com/office/drawing/2014/main" id="{904319C0-FA2C-4843-BEB0-14CF0F16F63A}"/>
            </a:ext>
          </a:extLst>
        </xdr:cNvPr>
        <xdr:cNvSpPr/>
      </xdr:nvSpPr>
      <xdr:spPr>
        <a:xfrm>
          <a:off x="3590925" y="4324350"/>
          <a:ext cx="5448300" cy="2552700"/>
        </a:xfrm>
        <a:prstGeom prst="roundRect">
          <a:avLst/>
        </a:prstGeom>
        <a:solidFill>
          <a:schemeClr val="bg2">
            <a:lumMod val="1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2000"/>
            <a:t>Observações importantes</a:t>
          </a:r>
        </a:p>
        <a:p>
          <a:pPr>
            <a:lnSpc>
              <a:spcPct val="150000"/>
            </a:lnSpc>
            <a:spcBef>
              <a:spcPts val="800"/>
            </a:spcBef>
            <a:spcAft>
              <a:spcPts val="800"/>
            </a:spcAft>
          </a:pPr>
          <a:r>
            <a:rPr lang="pt-BR" sz="1200"/>
            <a:t>Os cálculos são realizados automaticamente pela planilha</a:t>
          </a:r>
        </a:p>
        <a:p>
          <a:pPr>
            <a:lnSpc>
              <a:spcPct val="150000"/>
            </a:lnSpc>
            <a:spcBef>
              <a:spcPts val="800"/>
            </a:spcBef>
            <a:spcAft>
              <a:spcPts val="800"/>
            </a:spcAft>
          </a:pPr>
          <a:r>
            <a:rPr lang="pt-BR" sz="1200"/>
            <a:t>Os campos de cálculo não devem ser alterados pelo usuário</a:t>
          </a:r>
        </a:p>
        <a:p>
          <a:pPr>
            <a:lnSpc>
              <a:spcPct val="150000"/>
            </a:lnSpc>
            <a:spcBef>
              <a:spcPts val="800"/>
            </a:spcBef>
            <a:spcAft>
              <a:spcPts val="800"/>
            </a:spcAft>
          </a:pPr>
          <a:r>
            <a:rPr lang="pt-BR" sz="1200"/>
            <a:t>A ferramenta é destinada ao </a:t>
          </a:r>
          <a:r>
            <a:rPr lang="pt-BR" sz="1200" b="1"/>
            <a:t>apoio às etapas iniciais de projeto</a:t>
          </a:r>
          <a:r>
            <a:rPr lang="pt-BR" sz="1200"/>
            <a:t>, não substituindo o dimensionamento executivo de sistemas de climatização</a:t>
          </a:r>
        </a:p>
      </xdr:txBody>
    </xdr:sp>
    <xdr:clientData/>
  </xdr:twoCellAnchor>
  <xdr:twoCellAnchor>
    <xdr:from>
      <xdr:col>2</xdr:col>
      <xdr:colOff>1514475</xdr:colOff>
      <xdr:row>18</xdr:row>
      <xdr:rowOff>142875</xdr:rowOff>
    </xdr:from>
    <xdr:to>
      <xdr:col>6</xdr:col>
      <xdr:colOff>285750</xdr:colOff>
      <xdr:row>30</xdr:row>
      <xdr:rowOff>180975</xdr:rowOff>
    </xdr:to>
    <xdr:sp macro="" textlink="">
      <xdr:nvSpPr>
        <xdr:cNvPr id="9" name="Retângulo: Cantos Arredondados 8">
          <a:extLst>
            <a:ext uri="{FF2B5EF4-FFF2-40B4-BE49-F238E27FC236}">
              <a16:creationId xmlns:a16="http://schemas.microsoft.com/office/drawing/2014/main" id="{406D7BF7-6DA6-43DB-87F3-F976CC078567}"/>
            </a:ext>
          </a:extLst>
        </xdr:cNvPr>
        <xdr:cNvSpPr/>
      </xdr:nvSpPr>
      <xdr:spPr>
        <a:xfrm>
          <a:off x="9239250" y="4295775"/>
          <a:ext cx="5448300" cy="2552700"/>
        </a:xfrm>
        <a:prstGeom prst="roundRect">
          <a:avLst/>
        </a:prstGeom>
        <a:solidFill>
          <a:schemeClr val="bg2">
            <a:lumMod val="1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2000"/>
            <a:t>Instruções de Uso</a:t>
          </a:r>
        </a:p>
        <a:p>
          <a:pPr marL="228600" indent="-22860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+mj-lt"/>
            <a:buAutoNum type="arabicPeriod"/>
          </a:pPr>
          <a:r>
            <a:rPr lang="pt-BR" sz="1200"/>
            <a:t>Inicie um novo cálculo</a:t>
          </a:r>
        </a:p>
        <a:p>
          <a:pPr marL="228600" indent="-22860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+mj-lt"/>
            <a:buAutoNum type="arabicPeriod"/>
          </a:pPr>
          <a:r>
            <a:rPr lang="pt-BR" sz="1200"/>
            <a:t>Preencha os dados gerais do projeto</a:t>
          </a:r>
        </a:p>
        <a:p>
          <a:pPr marL="228600" indent="-22860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+mj-lt"/>
            <a:buAutoNum type="arabicPeriod"/>
          </a:pPr>
          <a:r>
            <a:rPr lang="pt-BR" sz="1200"/>
            <a:t>Insira as informações do ambiente</a:t>
          </a:r>
        </a:p>
        <a:p>
          <a:pPr marL="228600" indent="-22860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+mj-lt"/>
            <a:buAutoNum type="arabicPeriod"/>
          </a:pPr>
          <a:r>
            <a:rPr lang="pt-BR" sz="1200"/>
            <a:t>Consulte os resultados consolidados</a:t>
          </a:r>
        </a:p>
        <a:p>
          <a:pPr marL="171450" indent="-171450">
            <a:lnSpc>
              <a:spcPct val="150000"/>
            </a:lnSpc>
            <a:spcBef>
              <a:spcPts val="800"/>
            </a:spcBef>
            <a:spcAft>
              <a:spcPts val="800"/>
            </a:spcAft>
            <a:buFont typeface="Arial" panose="020B0604020202020204" pitchFamily="34" charset="0"/>
            <a:buChar char="•"/>
          </a:pPr>
          <a:endParaRPr lang="pt-BR" sz="1200"/>
        </a:p>
      </xdr:txBody>
    </xdr:sp>
    <xdr:clientData/>
  </xdr:twoCellAnchor>
  <xdr:twoCellAnchor>
    <xdr:from>
      <xdr:col>0</xdr:col>
      <xdr:colOff>199684</xdr:colOff>
      <xdr:row>17</xdr:row>
      <xdr:rowOff>26148</xdr:rowOff>
    </xdr:from>
    <xdr:to>
      <xdr:col>0</xdr:col>
      <xdr:colOff>2899684</xdr:colOff>
      <xdr:row>19</xdr:row>
      <xdr:rowOff>140325</xdr:rowOff>
    </xdr:to>
    <xdr:sp macro="[0]!ExportarRelatorioSimplesPDF" textlink="">
      <xdr:nvSpPr>
        <xdr:cNvPr id="4" name="BTN_Resultados">
          <a:extLst>
            <a:ext uri="{FF2B5EF4-FFF2-40B4-BE49-F238E27FC236}">
              <a16:creationId xmlns:a16="http://schemas.microsoft.com/office/drawing/2014/main" id="{6D3CD2A6-1816-D574-3D66-AAFFCDFABC89}"/>
            </a:ext>
          </a:extLst>
        </xdr:cNvPr>
        <xdr:cNvSpPr/>
      </xdr:nvSpPr>
      <xdr:spPr>
        <a:xfrm>
          <a:off x="199684" y="4138707"/>
          <a:ext cx="2700000" cy="54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pt-BR" sz="1100" b="1" kern="1200">
              <a:solidFill>
                <a:srgbClr val="FFFFFF"/>
              </a:solidFill>
            </a:rPr>
            <a:t>GERAR</a:t>
          </a:r>
          <a:r>
            <a:rPr lang="pt-BR" sz="1100" b="1" kern="1200" baseline="0">
              <a:solidFill>
                <a:srgbClr val="FFFFFF"/>
              </a:solidFill>
            </a:rPr>
            <a:t> RELATÓRIO SIMPLES - PDF</a:t>
          </a:r>
          <a:endParaRPr lang="pt-BR" sz="1100" b="1" kern="1200">
            <a:solidFill>
              <a:srgbClr val="FFFFFF"/>
            </a:solidFill>
          </a:endParaRPr>
        </a:p>
      </xdr:txBody>
    </xdr:sp>
    <xdr:clientData/>
  </xdr:twoCellAnchor>
  <xdr:twoCellAnchor>
    <xdr:from>
      <xdr:col>0</xdr:col>
      <xdr:colOff>188819</xdr:colOff>
      <xdr:row>21</xdr:row>
      <xdr:rowOff>74334</xdr:rowOff>
    </xdr:from>
    <xdr:to>
      <xdr:col>0</xdr:col>
      <xdr:colOff>2888819</xdr:colOff>
      <xdr:row>23</xdr:row>
      <xdr:rowOff>188511</xdr:rowOff>
    </xdr:to>
    <xdr:sp macro="[0]!ExportarRelatorioDetalhadoPDF" textlink="">
      <xdr:nvSpPr>
        <xdr:cNvPr id="5" name="BTN_Resultados">
          <a:extLst>
            <a:ext uri="{FF2B5EF4-FFF2-40B4-BE49-F238E27FC236}">
              <a16:creationId xmlns:a16="http://schemas.microsoft.com/office/drawing/2014/main" id="{922310A6-A9F7-A5A0-56D8-C63BB3133479}"/>
            </a:ext>
          </a:extLst>
        </xdr:cNvPr>
        <xdr:cNvSpPr/>
      </xdr:nvSpPr>
      <xdr:spPr>
        <a:xfrm>
          <a:off x="188819" y="5038540"/>
          <a:ext cx="2700000" cy="54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GERAR</a:t>
          </a:r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RELATÓRIO DETALHADO - PDF</a:t>
          </a:r>
          <a:endParaRPr lang="pt-BR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38101</xdr:rowOff>
    </xdr:from>
    <xdr:to>
      <xdr:col>1</xdr:col>
      <xdr:colOff>729942</xdr:colOff>
      <xdr:row>0</xdr:row>
      <xdr:rowOff>401773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D69FC1D8-BF49-44EC-ACD4-82E702FA2227}"/>
            </a:ext>
          </a:extLst>
        </xdr:cNvPr>
        <xdr:cNvGrpSpPr/>
      </xdr:nvGrpSpPr>
      <xdr:grpSpPr>
        <a:xfrm>
          <a:off x="190500" y="38101"/>
          <a:ext cx="2684638" cy="363672"/>
          <a:chOff x="161925" y="19051"/>
          <a:chExt cx="2292042" cy="363672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D9447F39-7349-A3F2-A251-0FADA69A5D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33400" y="19051"/>
            <a:ext cx="1920567" cy="304800"/>
          </a:xfrm>
          <a:prstGeom prst="rect">
            <a:avLst/>
          </a:prstGeom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B034DF63-BC4F-A7C0-11C5-C560D284F4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61925" y="38100"/>
            <a:ext cx="361950" cy="344623"/>
          </a:xfrm>
          <a:prstGeom prst="rect">
            <a:avLst/>
          </a:prstGeom>
        </xdr:spPr>
      </xdr:pic>
    </xdr:grpSp>
    <xdr:clientData/>
  </xdr:twoCellAnchor>
  <xdr:oneCellAnchor>
    <xdr:from>
      <xdr:col>7</xdr:col>
      <xdr:colOff>33703</xdr:colOff>
      <xdr:row>45</xdr:row>
      <xdr:rowOff>129687</xdr:rowOff>
    </xdr:from>
    <xdr:ext cx="1424354" cy="18976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aixaDeTexto 5">
              <a:extLst>
                <a:ext uri="{FF2B5EF4-FFF2-40B4-BE49-F238E27FC236}">
                  <a16:creationId xmlns:a16="http://schemas.microsoft.com/office/drawing/2014/main" id="{A538A7B1-B3A1-AD04-EBB5-1B8479316454}"/>
                </a:ext>
              </a:extLst>
            </xdr:cNvPr>
            <xdr:cNvSpPr txBox="1"/>
          </xdr:nvSpPr>
          <xdr:spPr>
            <a:xfrm>
              <a:off x="9415828" y="16817487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>
                      <m:sSubPr>
                        <m:ctrlPr>
                          <a:rPr lang="pt-BR" sz="1200" i="1" kern="1200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𝑄</m:t>
                        </m:r>
                      </m:e>
                      <m:sub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𝑡𝑟𝑎𝑛𝑠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=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𝑈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𝐴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 . ∆ 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𝑇</m:t>
                        </m:r>
                      </m:sub>
                    </m:sSub>
                  </m:oMath>
                </m:oMathPara>
              </a14:m>
              <a:endParaRPr lang="pt-BR" sz="1200" kern="1200"/>
            </a:p>
          </xdr:txBody>
        </xdr:sp>
      </mc:Choice>
      <mc:Fallback xmlns="">
        <xdr:sp macro="" textlink="">
          <xdr:nvSpPr>
            <xdr:cNvPr id="6" name="CaixaDeTexto 5">
              <a:extLst>
                <a:ext uri="{FF2B5EF4-FFF2-40B4-BE49-F238E27FC236}">
                  <a16:creationId xmlns:a16="http://schemas.microsoft.com/office/drawing/2014/main" id="{A538A7B1-B3A1-AD04-EBB5-1B8479316454}"/>
                </a:ext>
              </a:extLst>
            </xdr:cNvPr>
            <xdr:cNvSpPr txBox="1"/>
          </xdr:nvSpPr>
          <xdr:spPr>
            <a:xfrm>
              <a:off x="9415828" y="16817487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pt-BR" sz="1200" b="0" i="0" kern="1200">
                  <a:latin typeface="Cambria Math" panose="02040503050406030204" pitchFamily="18" charset="0"/>
                </a:rPr>
                <a:t>𝑄_(𝑡𝑟𝑎𝑛𝑠=𝑈.𝐴 . ∆ </a:t>
              </a:r>
              <a:r>
                <a:rPr lang="pt-BR" sz="1200" b="0" i="0" kern="1200">
                  <a:latin typeface="Cambria Math" panose="02040503050406030204" pitchFamily="18" charset="0"/>
                  <a:ea typeface="Cambria Math" panose="02040503050406030204" pitchFamily="18" charset="0"/>
                </a:rPr>
                <a:t>𝑇)</a:t>
              </a:r>
              <a:endParaRPr lang="pt-BR" sz="1200" kern="1200"/>
            </a:p>
          </xdr:txBody>
        </xdr:sp>
      </mc:Fallback>
    </mc:AlternateContent>
    <xdr:clientData/>
  </xdr:oneCellAnchor>
  <xdr:oneCellAnchor>
    <xdr:from>
      <xdr:col>7</xdr:col>
      <xdr:colOff>46892</xdr:colOff>
      <xdr:row>46</xdr:row>
      <xdr:rowOff>120895</xdr:rowOff>
    </xdr:from>
    <xdr:ext cx="1565032" cy="18976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aixaDeTexto 6">
              <a:extLst>
                <a:ext uri="{FF2B5EF4-FFF2-40B4-BE49-F238E27FC236}">
                  <a16:creationId xmlns:a16="http://schemas.microsoft.com/office/drawing/2014/main" id="{BB2E27AB-D1A3-417F-8CE0-A32F324938C9}"/>
                </a:ext>
              </a:extLst>
            </xdr:cNvPr>
            <xdr:cNvSpPr txBox="1"/>
          </xdr:nvSpPr>
          <xdr:spPr>
            <a:xfrm>
              <a:off x="9429017" y="17189695"/>
              <a:ext cx="1565032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pt-BR" sz="1200" i="1" kern="1200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𝑄</m:t>
                      </m:r>
                    </m:e>
                    <m:sub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𝑝</m:t>
                      </m:r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,</m:t>
                      </m:r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𝑠</m:t>
                      </m:r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=</m:t>
                      </m:r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𝑁</m:t>
                      </m:r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.</m:t>
                      </m:r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𝑞𝑠</m:t>
                      </m:r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  </m:t>
                      </m:r>
                      <m:r>
                        <a:rPr lang="pt-BR" sz="1200" b="0" i="1" kern="1200">
                          <a:latin typeface="Cambria Math" panose="02040503050406030204" pitchFamily="18" charset="0"/>
                        </a:rPr>
                        <m:t>𝑒</m:t>
                      </m:r>
                    </m:sub>
                  </m:sSub>
                </m:oMath>
              </a14:m>
              <a:r>
                <a:rPr lang="pt-BR" sz="1200" kern="1200"/>
                <a:t> </a:t>
              </a:r>
              <a14:m>
                <m:oMath xmlns:m="http://schemas.openxmlformats.org/officeDocument/2006/math">
                  <m:sSub>
                    <m:sSubPr>
                      <m:ctrlP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𝑄</m:t>
                      </m:r>
                    </m:e>
                    <m:sub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𝑝</m:t>
                      </m:r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,</m:t>
                      </m:r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𝑙</m:t>
                      </m:r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=</m:t>
                      </m:r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.</m:t>
                      </m:r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𝑙</m:t>
                      </m:r>
                    </m:sub>
                  </m:sSub>
                </m:oMath>
              </a14:m>
              <a:endParaRPr lang="pt-BR" sz="1200" kern="1200"/>
            </a:p>
          </xdr:txBody>
        </xdr:sp>
      </mc:Choice>
      <mc:Fallback xmlns="">
        <xdr:sp macro="" textlink="">
          <xdr:nvSpPr>
            <xdr:cNvPr id="7" name="CaixaDeTexto 6">
              <a:extLst>
                <a:ext uri="{FF2B5EF4-FFF2-40B4-BE49-F238E27FC236}">
                  <a16:creationId xmlns:a16="http://schemas.microsoft.com/office/drawing/2014/main" id="{BB2E27AB-D1A3-417F-8CE0-A32F324938C9}"/>
                </a:ext>
              </a:extLst>
            </xdr:cNvPr>
            <xdr:cNvSpPr txBox="1"/>
          </xdr:nvSpPr>
          <xdr:spPr>
            <a:xfrm>
              <a:off x="9429017" y="17189695"/>
              <a:ext cx="1565032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200" b="0" i="0" kern="1200">
                  <a:latin typeface="Cambria Math" panose="02040503050406030204" pitchFamily="18" charset="0"/>
                </a:rPr>
                <a:t>𝑄_(𝑝,𝑠=𝑁.𝑞𝑠  𝑒)</a:t>
              </a:r>
              <a:r>
                <a:rPr lang="pt-BR" sz="1200" kern="1200"/>
                <a:t> 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𝑄_(𝑝,𝑙=𝑁.𝑙)</a:t>
              </a:r>
              <a:endParaRPr lang="pt-BR" sz="1200" kern="1200"/>
            </a:p>
          </xdr:txBody>
        </xdr:sp>
      </mc:Fallback>
    </mc:AlternateContent>
    <xdr:clientData/>
  </xdr:oneCellAnchor>
  <xdr:oneCellAnchor>
    <xdr:from>
      <xdr:col>7</xdr:col>
      <xdr:colOff>46891</xdr:colOff>
      <xdr:row>47</xdr:row>
      <xdr:rowOff>101844</xdr:rowOff>
    </xdr:from>
    <xdr:ext cx="1424354" cy="18976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aixaDeTexto 7">
              <a:extLst>
                <a:ext uri="{FF2B5EF4-FFF2-40B4-BE49-F238E27FC236}">
                  <a16:creationId xmlns:a16="http://schemas.microsoft.com/office/drawing/2014/main" id="{3F227ADC-B5C5-45BA-A35D-D7195D3A22CD}"/>
                </a:ext>
              </a:extLst>
            </xdr:cNvPr>
            <xdr:cNvSpPr txBox="1"/>
          </xdr:nvSpPr>
          <xdr:spPr>
            <a:xfrm>
              <a:off x="9429016" y="17551644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>
                      <m:sSubPr>
                        <m:ctrlPr>
                          <a:rPr lang="pt-BR" sz="1200" i="1" kern="1200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𝑄</m:t>
                        </m:r>
                      </m:e>
                      <m:sub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𝑖𝑙𝑢𝑚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=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𝐹𝑢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pt-BR" sz="1200" b="0" i="1" kern="1200">
                            <a:latin typeface="Cambria Math" panose="02040503050406030204" pitchFamily="18" charset="0"/>
                          </a:rPr>
                          <m:t>𝐹𝑐</m:t>
                        </m:r>
                      </m:sub>
                    </m:sSub>
                  </m:oMath>
                </m:oMathPara>
              </a14:m>
              <a:endParaRPr lang="pt-BR" sz="1200" kern="1200"/>
            </a:p>
          </xdr:txBody>
        </xdr:sp>
      </mc:Choice>
      <mc:Fallback xmlns="">
        <xdr:sp macro="" textlink="">
          <xdr:nvSpPr>
            <xdr:cNvPr id="8" name="CaixaDeTexto 7">
              <a:extLst>
                <a:ext uri="{FF2B5EF4-FFF2-40B4-BE49-F238E27FC236}">
                  <a16:creationId xmlns:a16="http://schemas.microsoft.com/office/drawing/2014/main" id="{3F227ADC-B5C5-45BA-A35D-D7195D3A22CD}"/>
                </a:ext>
              </a:extLst>
            </xdr:cNvPr>
            <xdr:cNvSpPr txBox="1"/>
          </xdr:nvSpPr>
          <xdr:spPr>
            <a:xfrm>
              <a:off x="9429016" y="17551644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pt-BR" sz="1200" b="0" i="0" kern="1200">
                  <a:latin typeface="Cambria Math" panose="02040503050406030204" pitchFamily="18" charset="0"/>
                </a:rPr>
                <a:t>𝑄_(𝑖𝑙𝑢𝑚=𝑃. 𝐹𝑢.𝐹𝑐)</a:t>
              </a:r>
              <a:endParaRPr lang="pt-BR" sz="1200" kern="1200"/>
            </a:p>
          </xdr:txBody>
        </xdr:sp>
      </mc:Fallback>
    </mc:AlternateContent>
    <xdr:clientData/>
  </xdr:oneCellAnchor>
  <xdr:oneCellAnchor>
    <xdr:from>
      <xdr:col>7</xdr:col>
      <xdr:colOff>49090</xdr:colOff>
      <xdr:row>48</xdr:row>
      <xdr:rowOff>130419</xdr:rowOff>
    </xdr:from>
    <xdr:ext cx="1424354" cy="18976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aixaDeTexto 8">
              <a:extLst>
                <a:ext uri="{FF2B5EF4-FFF2-40B4-BE49-F238E27FC236}">
                  <a16:creationId xmlns:a16="http://schemas.microsoft.com/office/drawing/2014/main" id="{33311102-3F21-4467-B36A-100EFA5C8A1E}"/>
                </a:ext>
              </a:extLst>
            </xdr:cNvPr>
            <xdr:cNvSpPr txBox="1"/>
          </xdr:nvSpPr>
          <xdr:spPr>
            <a:xfrm>
              <a:off x="9431215" y="17961219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𝑄</m:t>
                      </m:r>
                    </m:e>
                    <m:sub>
                      <m: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𝑒𝑞𝑢𝑖𝑝</m:t>
                      </m:r>
                    </m:sub>
                  </m:sSub>
                  <m:r>
                    <a:rPr lang="pt-BR" sz="110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= </m:t>
                  </m:r>
                  <m:nary>
                    <m:naryPr>
                      <m:chr m:val="∑"/>
                      <m:limLoc m:val="undOvr"/>
                      <m:subHide m:val="on"/>
                      <m:supHide m:val="on"/>
                      <m:ctrlP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naryPr>
                    <m:sub/>
                    <m:sup/>
                    <m:e>
                      <m:sSub>
                        <m:sSubPr>
                          <m:ctrlPr>
                            <a:rPr lang="pt-BR" sz="110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pt-BR" sz="110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𝑃</m:t>
                          </m:r>
                        </m:e>
                        <m:sub>
                          <m:r>
                            <a:rPr lang="pt-BR" sz="110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𝑒𝑞𝑢𝑖𝑝</m:t>
                          </m:r>
                        </m:sub>
                      </m:sSub>
                    </m:e>
                  </m:nary>
                </m:oMath>
              </a14:m>
              <a:r>
                <a:rPr lang="pt-BR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pt-BR" sz="1200" kern="1200"/>
            </a:p>
          </xdr:txBody>
        </xdr:sp>
      </mc:Choice>
      <mc:Fallback xmlns="">
        <xdr:sp macro="" textlink="">
          <xdr:nvSpPr>
            <xdr:cNvPr id="9" name="CaixaDeTexto 8">
              <a:extLst>
                <a:ext uri="{FF2B5EF4-FFF2-40B4-BE49-F238E27FC236}">
                  <a16:creationId xmlns:a16="http://schemas.microsoft.com/office/drawing/2014/main" id="{33311102-3F21-4467-B36A-100EFA5C8A1E}"/>
                </a:ext>
              </a:extLst>
            </xdr:cNvPr>
            <xdr:cNvSpPr txBox="1"/>
          </xdr:nvSpPr>
          <xdr:spPr>
            <a:xfrm>
              <a:off x="9431215" y="17961219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𝑄_𝑒𝑞𝑢𝑖𝑝= ∑1▒𝑃_𝑒𝑞𝑢𝑖𝑝 </a:t>
              </a:r>
              <a:r>
                <a:rPr lang="pt-BR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pt-BR" sz="1200" kern="1200"/>
            </a:p>
          </xdr:txBody>
        </xdr:sp>
      </mc:Fallback>
    </mc:AlternateContent>
    <xdr:clientData/>
  </xdr:oneCellAnchor>
  <xdr:oneCellAnchor>
    <xdr:from>
      <xdr:col>7</xdr:col>
      <xdr:colOff>458666</xdr:colOff>
      <xdr:row>49</xdr:row>
      <xdr:rowOff>15387</xdr:rowOff>
    </xdr:from>
    <xdr:ext cx="65" cy="163827"/>
    <xdr:sp macro="" textlink="">
      <xdr:nvSpPr>
        <xdr:cNvPr id="10" name="CaixaDeTexto 9">
          <a:extLst>
            <a:ext uri="{FF2B5EF4-FFF2-40B4-BE49-F238E27FC236}">
              <a16:creationId xmlns:a16="http://schemas.microsoft.com/office/drawing/2014/main" id="{6A70922E-3236-210A-16F4-7CF28AC1C016}"/>
            </a:ext>
          </a:extLst>
        </xdr:cNvPr>
        <xdr:cNvSpPr txBox="1"/>
      </xdr:nvSpPr>
      <xdr:spPr>
        <a:xfrm>
          <a:off x="9844454" y="12266002"/>
          <a:ext cx="65" cy="1638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 kern="1200"/>
        </a:p>
      </xdr:txBody>
    </xdr:sp>
    <xdr:clientData/>
  </xdr:oneCellAnchor>
  <xdr:oneCellAnchor>
    <xdr:from>
      <xdr:col>7</xdr:col>
      <xdr:colOff>52753</xdr:colOff>
      <xdr:row>49</xdr:row>
      <xdr:rowOff>143608</xdr:rowOff>
    </xdr:from>
    <xdr:ext cx="1424354" cy="18976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CaixaDeTexto 11">
              <a:extLst>
                <a:ext uri="{FF2B5EF4-FFF2-40B4-BE49-F238E27FC236}">
                  <a16:creationId xmlns:a16="http://schemas.microsoft.com/office/drawing/2014/main" id="{429455F7-D184-45E8-96D8-A468022938FA}"/>
                </a:ext>
              </a:extLst>
            </xdr:cNvPr>
            <xdr:cNvSpPr txBox="1"/>
          </xdr:nvSpPr>
          <xdr:spPr>
            <a:xfrm>
              <a:off x="9434878" y="18355408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𝑄</m:t>
                      </m:r>
                    </m:e>
                    <m:sub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𝑣𝑠</m:t>
                      </m:r>
                    </m:sub>
                  </m:sSub>
                  <m:r>
                    <a:rPr lang="pt-BR" sz="110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=</m:t>
                  </m:r>
                  <m:r>
                    <a:rPr lang="pt-BR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1,23 . </m:t>
                  </m:r>
                  <m:r>
                    <a:rPr lang="pt-BR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𝑉</m:t>
                  </m:r>
                  <m:r>
                    <a:rPr lang="pt-BR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 . ∆</m:t>
                  </m:r>
                  <m:r>
                    <a:rPr lang="pt-BR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𝑇</m:t>
                  </m:r>
                </m:oMath>
              </a14:m>
              <a:r>
                <a:rPr lang="pt-BR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pt-BR" sz="1200" kern="1200"/>
            </a:p>
          </xdr:txBody>
        </xdr:sp>
      </mc:Choice>
      <mc:Fallback xmlns="">
        <xdr:sp macro="" textlink="">
          <xdr:nvSpPr>
            <xdr:cNvPr id="12" name="CaixaDeTexto 11">
              <a:extLst>
                <a:ext uri="{FF2B5EF4-FFF2-40B4-BE49-F238E27FC236}">
                  <a16:creationId xmlns:a16="http://schemas.microsoft.com/office/drawing/2014/main" id="{429455F7-D184-45E8-96D8-A468022938FA}"/>
                </a:ext>
              </a:extLst>
            </xdr:cNvPr>
            <xdr:cNvSpPr txBox="1"/>
          </xdr:nvSpPr>
          <xdr:spPr>
            <a:xfrm>
              <a:off x="9434878" y="18355408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𝑄_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𝑣𝑠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=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1,23 . 𝑉 . ∆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𝑇</a:t>
              </a:r>
              <a:r>
                <a:rPr lang="pt-BR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pt-BR" sz="1200" kern="1200"/>
            </a:p>
          </xdr:txBody>
        </xdr:sp>
      </mc:Fallback>
    </mc:AlternateContent>
    <xdr:clientData/>
  </xdr:oneCellAnchor>
  <xdr:oneCellAnchor>
    <xdr:from>
      <xdr:col>7</xdr:col>
      <xdr:colOff>58615</xdr:colOff>
      <xdr:row>50</xdr:row>
      <xdr:rowOff>145806</xdr:rowOff>
    </xdr:from>
    <xdr:ext cx="1424354" cy="18976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CaixaDeTexto 12">
              <a:extLst>
                <a:ext uri="{FF2B5EF4-FFF2-40B4-BE49-F238E27FC236}">
                  <a16:creationId xmlns:a16="http://schemas.microsoft.com/office/drawing/2014/main" id="{ED34197F-6897-4080-B747-16A65B7EC1FA}"/>
                </a:ext>
              </a:extLst>
            </xdr:cNvPr>
            <xdr:cNvSpPr txBox="1"/>
          </xdr:nvSpPr>
          <xdr:spPr>
            <a:xfrm>
              <a:off x="9440740" y="18738606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pt-BR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𝑄</m:t>
                      </m:r>
                    </m:e>
                    <m:sub>
                      <m:r>
                        <a:rPr lang="pt-BR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𝑣𝑡</m:t>
                      </m:r>
                    </m:sub>
                  </m:sSub>
                  <m:r>
                    <a:rPr lang="pt-BR" sz="110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=</m:t>
                  </m:r>
                  <m:r>
                    <a:rPr lang="pt-BR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3010 . </m:t>
                  </m:r>
                  <m:r>
                    <a:rPr lang="pt-BR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𝑉</m:t>
                  </m:r>
                  <m:r>
                    <a:rPr lang="pt-BR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 . ∆</m:t>
                  </m:r>
                  <m:r>
                    <a:rPr lang="pt-BR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𝑊</m:t>
                  </m:r>
                </m:oMath>
              </a14:m>
              <a:r>
                <a:rPr lang="pt-BR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pt-BR" sz="1200" kern="1200"/>
            </a:p>
          </xdr:txBody>
        </xdr:sp>
      </mc:Choice>
      <mc:Fallback xmlns="">
        <xdr:sp macro="" textlink="">
          <xdr:nvSpPr>
            <xdr:cNvPr id="13" name="CaixaDeTexto 12">
              <a:extLst>
                <a:ext uri="{FF2B5EF4-FFF2-40B4-BE49-F238E27FC236}">
                  <a16:creationId xmlns:a16="http://schemas.microsoft.com/office/drawing/2014/main" id="{ED34197F-6897-4080-B747-16A65B7EC1FA}"/>
                </a:ext>
              </a:extLst>
            </xdr:cNvPr>
            <xdr:cNvSpPr txBox="1"/>
          </xdr:nvSpPr>
          <xdr:spPr>
            <a:xfrm>
              <a:off x="9440740" y="18738606"/>
              <a:ext cx="1424354" cy="1897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𝑄_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𝑣𝑡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=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3010 . 𝑉 . ∆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𝑊</a:t>
              </a:r>
              <a:r>
                <a:rPr lang="pt-BR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pt-BR" sz="1200" kern="12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38101</xdr:rowOff>
    </xdr:from>
    <xdr:to>
      <xdr:col>1</xdr:col>
      <xdr:colOff>729942</xdr:colOff>
      <xdr:row>0</xdr:row>
      <xdr:rowOff>401773</xdr:rowOff>
    </xdr:to>
    <xdr:grpSp>
      <xdr:nvGrpSpPr>
        <xdr:cNvPr id="4" name="Agrupar 3">
          <a:extLst>
            <a:ext uri="{FF2B5EF4-FFF2-40B4-BE49-F238E27FC236}">
              <a16:creationId xmlns:a16="http://schemas.microsoft.com/office/drawing/2014/main" id="{8994BF44-3DBA-71D4-4C24-AD2DFA291154}"/>
            </a:ext>
          </a:extLst>
        </xdr:cNvPr>
        <xdr:cNvGrpSpPr/>
      </xdr:nvGrpSpPr>
      <xdr:grpSpPr>
        <a:xfrm>
          <a:off x="190500" y="38101"/>
          <a:ext cx="2292042" cy="363672"/>
          <a:chOff x="161925" y="19051"/>
          <a:chExt cx="2292042" cy="363672"/>
        </a:xfrm>
      </xdr:grpSpPr>
      <xdr:pic>
        <xdr:nvPicPr>
          <xdr:cNvPr id="2" name="Imagem 1">
            <a:extLst>
              <a:ext uri="{FF2B5EF4-FFF2-40B4-BE49-F238E27FC236}">
                <a16:creationId xmlns:a16="http://schemas.microsoft.com/office/drawing/2014/main" id="{03E521F7-CAF1-14EA-EEDC-99FCFB7783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33400" y="19051"/>
            <a:ext cx="1920567" cy="304800"/>
          </a:xfrm>
          <a:prstGeom prst="rect">
            <a:avLst/>
          </a:prstGeom>
        </xdr:spPr>
      </xdr:pic>
      <xdr:pic>
        <xdr:nvPicPr>
          <xdr:cNvPr id="3" name="Imagem 2">
            <a:extLst>
              <a:ext uri="{FF2B5EF4-FFF2-40B4-BE49-F238E27FC236}">
                <a16:creationId xmlns:a16="http://schemas.microsoft.com/office/drawing/2014/main" id="{06C86EDB-0F1E-0701-BBD3-6AC2788249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61925" y="38100"/>
            <a:ext cx="361950" cy="344623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23096190\Documents\denise\TCC\MODELAGEM%20DIGITAL-EXCEL%20-%20Copia.xlsm" TargetMode="External"/><Relationship Id="rId1" Type="http://schemas.openxmlformats.org/officeDocument/2006/relationships/externalLinkPath" Target="MODELAGEM%20DIGITAL-EXCEL%20-%20Copi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PRESENTAÇÃO"/>
      <sheetName val="RELATORIO_SIMPLES"/>
      <sheetName val="RELATORIO_DETALHADO"/>
      <sheetName val="DADOS GERAIS"/>
      <sheetName val="AMBIENTE"/>
      <sheetName val="FECHAMENTOS"/>
      <sheetName val="PESSOAS"/>
      <sheetName val="ILUMINAÇÃO"/>
      <sheetName val="EQUIPAMENTOS"/>
      <sheetName val="VENTILAÇÃO"/>
      <sheetName val="RESULTADOS"/>
      <sheetName val="RELATORIO_PDF"/>
    </sheetNames>
    <sheetDataSet>
      <sheetData sheetId="0"/>
      <sheetData sheetId="1"/>
      <sheetData sheetId="2"/>
      <sheetData sheetId="3"/>
      <sheetData sheetId="4">
        <row r="2">
          <cell r="B2" t="str">
            <v>Escritório Administrativo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Berlim">
  <a:themeElements>
    <a:clrScheme name="Berlim">
      <a:dk1>
        <a:sysClr val="windowText" lastClr="000000"/>
      </a:dk1>
      <a:lt1>
        <a:sysClr val="window" lastClr="FFFFFF"/>
      </a:lt1>
      <a:dk2>
        <a:srgbClr val="9D360E"/>
      </a:dk2>
      <a:lt2>
        <a:srgbClr val="E7E6E6"/>
      </a:lt2>
      <a:accent1>
        <a:srgbClr val="F09415"/>
      </a:accent1>
      <a:accent2>
        <a:srgbClr val="C1B56B"/>
      </a:accent2>
      <a:accent3>
        <a:srgbClr val="4BAF73"/>
      </a:accent3>
      <a:accent4>
        <a:srgbClr val="5AA6C0"/>
      </a:accent4>
      <a:accent5>
        <a:srgbClr val="D17DF9"/>
      </a:accent5>
      <a:accent6>
        <a:srgbClr val="FA7E5C"/>
      </a:accent6>
      <a:hlink>
        <a:srgbClr val="FFAE3E"/>
      </a:hlink>
      <a:folHlink>
        <a:srgbClr val="FCC77E"/>
      </a:folHlink>
    </a:clrScheme>
    <a:fontScheme name="Trebuchet MS">
      <a:majorFont>
        <a:latin typeface="Trebuchet MS" panose="020B0603020202020204"/>
        <a:ea typeface=""/>
        <a:cs typeface=""/>
        <a:font script="Jpan" typeface="HGｺﾞｼｯｸM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HG丸ｺﾞｼｯｸM-PRO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erlim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0000"/>
                <a:lumMod val="11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6000"/>
                <a:shade val="100000"/>
                <a:hueMod val="270000"/>
                <a:satMod val="200000"/>
                <a:lumMod val="128000"/>
              </a:schemeClr>
            </a:gs>
            <a:gs pos="50000">
              <a:schemeClr val="phClr">
                <a:shade val="100000"/>
                <a:hueMod val="100000"/>
                <a:satMod val="110000"/>
                <a:lumMod val="130000"/>
              </a:schemeClr>
            </a:gs>
            <a:gs pos="100000">
              <a:schemeClr val="phClr">
                <a:shade val="78000"/>
                <a:hueMod val="44000"/>
                <a:satMod val="200000"/>
                <a:lumMod val="69000"/>
              </a:schemeClr>
            </a:gs>
          </a:gsLst>
          <a:lin ang="252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erlin" id="{7B5DBA9E-B069-418E-9360-A61BDD0615A4}" vid="{C0CBE056-4EF4-4D92-969E-947779DA7AA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9B51-8807-44A8-A66D-AB42441F91DF}">
  <sheetPr codeName="Planilha1"/>
  <dimension ref="A1:G16"/>
  <sheetViews>
    <sheetView showGridLines="0" tabSelected="1" topLeftCell="A5" zoomScaleNormal="100" workbookViewId="0">
      <selection activeCell="B37" sqref="B37"/>
    </sheetView>
  </sheetViews>
  <sheetFormatPr defaultRowHeight="16.5" x14ac:dyDescent="0.3"/>
  <cols>
    <col min="1" max="1" width="40.75" style="3" customWidth="1"/>
    <col min="2" max="3" width="60.625" style="2" customWidth="1"/>
    <col min="4" max="16384" width="9" style="2"/>
  </cols>
  <sheetData>
    <row r="1" spans="1:7" s="1" customFormat="1" ht="46.5" customHeight="1" x14ac:dyDescent="0.3">
      <c r="A1" s="153" t="s">
        <v>1</v>
      </c>
      <c r="B1" s="153"/>
      <c r="C1" s="153"/>
      <c r="D1" s="153"/>
      <c r="E1" s="153"/>
      <c r="F1" s="153"/>
      <c r="G1" s="153"/>
    </row>
    <row r="2" spans="1:7" x14ac:dyDescent="0.3">
      <c r="B2" s="154" t="s">
        <v>0</v>
      </c>
      <c r="C2" s="154"/>
      <c r="D2" s="154"/>
      <c r="E2" s="154"/>
      <c r="F2" s="154"/>
    </row>
    <row r="3" spans="1:7" ht="25.5" customHeight="1" x14ac:dyDescent="0.3">
      <c r="B3" s="154"/>
      <c r="C3" s="154"/>
      <c r="D3" s="154"/>
      <c r="E3" s="154"/>
      <c r="F3" s="154"/>
    </row>
    <row r="4" spans="1:7" x14ac:dyDescent="0.3">
      <c r="A4" s="4"/>
      <c r="B4" s="155" t="s">
        <v>2</v>
      </c>
      <c r="C4" s="155"/>
      <c r="D4" s="155"/>
      <c r="E4" s="155"/>
      <c r="F4" s="155"/>
      <c r="G4" s="155"/>
    </row>
    <row r="5" spans="1:7" x14ac:dyDescent="0.3">
      <c r="B5" s="6"/>
    </row>
    <row r="6" spans="1:7" x14ac:dyDescent="0.3">
      <c r="B6" s="6"/>
    </row>
    <row r="7" spans="1:7" x14ac:dyDescent="0.3">
      <c r="B7" s="6"/>
    </row>
    <row r="8" spans="1:7" x14ac:dyDescent="0.3">
      <c r="B8" s="6"/>
    </row>
    <row r="9" spans="1:7" x14ac:dyDescent="0.3">
      <c r="B9" s="6"/>
    </row>
    <row r="10" spans="1:7" x14ac:dyDescent="0.3">
      <c r="B10" s="6"/>
    </row>
    <row r="11" spans="1:7" x14ac:dyDescent="0.3">
      <c r="B11" s="6"/>
    </row>
    <row r="12" spans="1:7" x14ac:dyDescent="0.3">
      <c r="B12" s="6"/>
    </row>
    <row r="13" spans="1:7" x14ac:dyDescent="0.3">
      <c r="A13" s="5"/>
      <c r="B13" s="8"/>
    </row>
    <row r="14" spans="1:7" x14ac:dyDescent="0.3">
      <c r="B14" s="6"/>
    </row>
    <row r="15" spans="1:7" x14ac:dyDescent="0.3">
      <c r="B15" s="6"/>
    </row>
    <row r="16" spans="1:7" x14ac:dyDescent="0.3">
      <c r="A16" s="5"/>
      <c r="B16" s="7"/>
    </row>
  </sheetData>
  <mergeCells count="3">
    <mergeCell ref="A1:G1"/>
    <mergeCell ref="B2:F3"/>
    <mergeCell ref="B4:G4"/>
  </mergeCells>
  <pageMargins left="0.7" right="0.7" top="0.75" bottom="0.75" header="0.3" footer="0.3"/>
  <pageSetup paperSize="9" orientation="landscape" r:id="rId1"/>
  <headerFooter>
    <oddFooter>&amp;CSistema de Cálculo de Carga Térmica | NBR 16401 | TCC Engenharia Mecânica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59903-07DE-47A6-93EA-F81C0BD41501}">
  <sheetPr codeName="Planilha12">
    <pageSetUpPr fitToPage="1"/>
  </sheetPr>
  <dimension ref="A1:L55"/>
  <sheetViews>
    <sheetView showGridLines="0" zoomScale="115" zoomScaleNormal="115" workbookViewId="0">
      <selection activeCell="E16" sqref="E16"/>
    </sheetView>
  </sheetViews>
  <sheetFormatPr defaultRowHeight="16.5" x14ac:dyDescent="0.3"/>
  <cols>
    <col min="1" max="1" width="28.125" style="35" customWidth="1"/>
    <col min="2" max="2" width="18.875" style="35" bestFit="1" customWidth="1"/>
    <col min="3" max="4" width="15.875" style="35" customWidth="1"/>
    <col min="5" max="5" width="11.125" style="35" bestFit="1" customWidth="1"/>
    <col min="6" max="6" width="2.625" style="35" customWidth="1"/>
    <col min="7" max="7" width="30.625" style="35" bestFit="1" customWidth="1"/>
    <col min="8" max="8" width="9" style="35"/>
    <col min="9" max="9" width="12.5" style="35" customWidth="1"/>
    <col min="10" max="16384" width="9" style="35"/>
  </cols>
  <sheetData>
    <row r="1" spans="1:9" ht="39.950000000000003" customHeight="1" x14ac:dyDescent="0.3">
      <c r="A1" s="174" t="s">
        <v>125</v>
      </c>
      <c r="B1" s="175"/>
      <c r="C1" s="175"/>
      <c r="D1" s="175"/>
      <c r="E1" s="175"/>
      <c r="F1" s="175"/>
      <c r="G1" s="175"/>
      <c r="H1" s="175"/>
      <c r="I1" s="176"/>
    </row>
    <row r="2" spans="1:9" ht="30" customHeight="1" x14ac:dyDescent="0.35">
      <c r="A2" s="177" t="s">
        <v>131</v>
      </c>
      <c r="B2" s="178"/>
      <c r="C2" s="178"/>
      <c r="D2" s="178"/>
      <c r="E2" s="178"/>
      <c r="F2" s="178"/>
      <c r="G2" s="178"/>
      <c r="H2" s="178"/>
      <c r="I2" s="179"/>
    </row>
    <row r="3" spans="1:9" ht="20.100000000000001" customHeight="1" x14ac:dyDescent="0.3">
      <c r="A3" s="180" t="s">
        <v>126</v>
      </c>
      <c r="B3" s="181"/>
      <c r="C3" s="181"/>
      <c r="D3" s="181"/>
      <c r="E3" s="181"/>
      <c r="F3" s="181"/>
      <c r="G3" s="181"/>
      <c r="H3" s="182" t="s">
        <v>127</v>
      </c>
      <c r="I3" s="183"/>
    </row>
    <row r="4" spans="1:9" x14ac:dyDescent="0.3">
      <c r="A4" s="184" t="s">
        <v>124</v>
      </c>
      <c r="B4" s="185"/>
      <c r="C4" s="185"/>
      <c r="D4" s="185"/>
      <c r="E4" s="185"/>
      <c r="F4" s="185"/>
      <c r="G4" s="185"/>
      <c r="H4" s="185"/>
      <c r="I4" s="186"/>
    </row>
    <row r="5" spans="1:9" ht="8.25" customHeight="1" x14ac:dyDescent="0.3">
      <c r="A5" s="76"/>
      <c r="B5" s="68"/>
      <c r="C5" s="68"/>
      <c r="D5" s="68"/>
      <c r="E5" s="68"/>
      <c r="F5" s="68"/>
      <c r="G5" s="68"/>
      <c r="H5" s="68"/>
      <c r="I5" s="77"/>
    </row>
    <row r="6" spans="1:9" ht="30" customHeight="1" x14ac:dyDescent="0.35">
      <c r="A6" s="165" t="s">
        <v>93</v>
      </c>
      <c r="B6" s="166"/>
      <c r="C6" s="166"/>
      <c r="D6" s="166"/>
      <c r="E6" s="166"/>
      <c r="F6" s="166"/>
      <c r="G6" s="166"/>
      <c r="H6" s="166"/>
      <c r="I6" s="167"/>
    </row>
    <row r="7" spans="1:9" ht="30" customHeight="1" x14ac:dyDescent="0.3">
      <c r="A7" s="78" t="s">
        <v>94</v>
      </c>
      <c r="B7" s="171" t="str">
        <f>[1]AMBIENTE!B2</f>
        <v>Escritório Administrativo</v>
      </c>
      <c r="C7" s="171"/>
      <c r="D7" s="171"/>
      <c r="E7" s="172"/>
      <c r="F7" s="173" t="s">
        <v>95</v>
      </c>
      <c r="G7" s="173"/>
      <c r="H7" s="173"/>
      <c r="I7" s="79" t="str">
        <f>AMBIENTE!B3&amp; " m²"</f>
        <v>24 m²</v>
      </c>
    </row>
    <row r="8" spans="1:9" ht="30" customHeight="1" x14ac:dyDescent="0.3">
      <c r="A8" s="78" t="s">
        <v>96</v>
      </c>
      <c r="B8" s="171" t="str">
        <f>AMBIENTE!B4 &amp; " m"</f>
        <v>2,8 m</v>
      </c>
      <c r="C8" s="171"/>
      <c r="D8" s="171"/>
      <c r="E8" s="172"/>
      <c r="F8" s="171" t="s">
        <v>132</v>
      </c>
      <c r="G8" s="171"/>
      <c r="H8" s="171"/>
      <c r="I8" s="80" t="str">
        <f>AMBIENTE!B5&amp; " m³"</f>
        <v>67,2 m³</v>
      </c>
    </row>
    <row r="9" spans="1:9" ht="30" customHeight="1" x14ac:dyDescent="0.3">
      <c r="A9" s="78" t="s">
        <v>97</v>
      </c>
      <c r="B9" s="171" t="str">
        <f>'DADOS GERAIS'!B2</f>
        <v>Betim</v>
      </c>
      <c r="C9" s="171"/>
      <c r="D9" s="171"/>
      <c r="E9" s="172"/>
      <c r="F9" s="171" t="s">
        <v>98</v>
      </c>
      <c r="G9" s="171"/>
      <c r="H9" s="171"/>
      <c r="I9" s="79" t="str">
        <f>PESSOAS!C2</f>
        <v>Escritório</v>
      </c>
    </row>
    <row r="10" spans="1:9" ht="30" customHeight="1" x14ac:dyDescent="0.3">
      <c r="A10" s="78" t="s">
        <v>133</v>
      </c>
      <c r="B10" s="171" t="str">
        <f>AMBIENTE!B7</f>
        <v>Oeste</v>
      </c>
      <c r="C10" s="171"/>
      <c r="D10" s="171"/>
      <c r="E10" s="172"/>
      <c r="F10" s="171" t="s">
        <v>134</v>
      </c>
      <c r="G10" s="171"/>
      <c r="H10" s="171"/>
      <c r="I10" s="80" t="str">
        <f>FECHAMENTOS!H2</f>
        <v>Sim</v>
      </c>
    </row>
    <row r="11" spans="1:9" ht="30" customHeight="1" x14ac:dyDescent="0.3">
      <c r="A11" s="76"/>
      <c r="B11" s="68"/>
      <c r="C11" s="68"/>
      <c r="D11" s="68"/>
      <c r="E11" s="68"/>
      <c r="F11" s="68"/>
      <c r="G11" s="68"/>
      <c r="H11" s="68"/>
      <c r="I11" s="77"/>
    </row>
    <row r="12" spans="1:9" ht="30" customHeight="1" x14ac:dyDescent="0.35">
      <c r="A12" s="165" t="s">
        <v>135</v>
      </c>
      <c r="B12" s="166"/>
      <c r="C12" s="166"/>
      <c r="D12" s="166"/>
      <c r="E12" s="166"/>
      <c r="F12" s="166"/>
      <c r="G12" s="166"/>
      <c r="H12" s="166"/>
      <c r="I12" s="167"/>
    </row>
    <row r="13" spans="1:9" ht="30" customHeight="1" x14ac:dyDescent="0.3">
      <c r="A13" s="78" t="s">
        <v>136</v>
      </c>
      <c r="B13" s="160" t="str">
        <f>'DADOS GERAIS'!B3&amp;"ºC"</f>
        <v>32ºC</v>
      </c>
      <c r="C13" s="160"/>
      <c r="D13" s="160"/>
      <c r="E13" s="161"/>
      <c r="F13" s="200" t="s">
        <v>137</v>
      </c>
      <c r="G13" s="201"/>
      <c r="H13" s="202"/>
      <c r="I13" s="81" t="str">
        <f>'DADOS GERAIS'!B5&amp;"ºC"</f>
        <v>24ºC</v>
      </c>
    </row>
    <row r="14" spans="1:9" ht="30" customHeight="1" x14ac:dyDescent="0.3">
      <c r="A14" s="78" t="s">
        <v>162</v>
      </c>
      <c r="B14" s="160" t="str">
        <f>VENTILAÇÃO!K2&amp;"kg/kg"</f>
        <v>0,01kg/kg</v>
      </c>
      <c r="C14" s="160"/>
      <c r="D14" s="160"/>
      <c r="E14" s="161"/>
      <c r="F14" s="162"/>
      <c r="G14" s="163"/>
      <c r="H14" s="164"/>
      <c r="I14" s="77"/>
    </row>
    <row r="15" spans="1:9" ht="30" customHeight="1" x14ac:dyDescent="0.3">
      <c r="A15" s="82" t="s">
        <v>161</v>
      </c>
      <c r="B15" s="159" t="str">
        <f>VENTILAÇÃO!J2&amp;" kg/kg"</f>
        <v>0,018 kg/kg</v>
      </c>
      <c r="C15" s="160"/>
      <c r="D15" s="160"/>
      <c r="E15" s="161"/>
      <c r="F15" s="220"/>
      <c r="G15" s="220"/>
      <c r="H15" s="220"/>
      <c r="I15" s="83"/>
    </row>
    <row r="16" spans="1:9" ht="30" customHeight="1" x14ac:dyDescent="0.3">
      <c r="A16" s="84"/>
      <c r="B16" s="75"/>
      <c r="C16" s="68"/>
      <c r="D16" s="68"/>
      <c r="E16" s="68"/>
      <c r="F16" s="68"/>
      <c r="G16" s="68"/>
      <c r="H16" s="68"/>
      <c r="I16" s="77"/>
    </row>
    <row r="17" spans="1:12" ht="30" customHeight="1" x14ac:dyDescent="0.35">
      <c r="A17" s="165" t="s">
        <v>138</v>
      </c>
      <c r="B17" s="166"/>
      <c r="C17" s="166"/>
      <c r="D17" s="166"/>
      <c r="E17" s="166"/>
      <c r="F17" s="166"/>
      <c r="G17" s="166"/>
      <c r="H17" s="166"/>
      <c r="I17" s="167"/>
    </row>
    <row r="18" spans="1:12" ht="30" customHeight="1" x14ac:dyDescent="0.35">
      <c r="A18" s="85"/>
      <c r="B18" s="86"/>
      <c r="C18" s="86"/>
      <c r="D18" s="86"/>
      <c r="E18" s="86"/>
      <c r="F18" s="86"/>
      <c r="G18" s="86"/>
      <c r="H18" s="86"/>
      <c r="I18" s="87"/>
    </row>
    <row r="19" spans="1:12" ht="30" customHeight="1" x14ac:dyDescent="0.3">
      <c r="A19" s="88" t="s">
        <v>139</v>
      </c>
      <c r="B19" s="52" t="s">
        <v>140</v>
      </c>
      <c r="C19" s="52" t="s">
        <v>141</v>
      </c>
      <c r="D19" s="168" t="s">
        <v>142</v>
      </c>
      <c r="E19" s="169"/>
      <c r="F19" s="211" t="s">
        <v>143</v>
      </c>
      <c r="G19" s="212"/>
      <c r="H19" s="212"/>
      <c r="I19" s="213"/>
    </row>
    <row r="20" spans="1:12" ht="30" customHeight="1" x14ac:dyDescent="0.3">
      <c r="A20" s="89" t="s">
        <v>160</v>
      </c>
      <c r="B20" s="58">
        <f>FECHAMENTOS!K2</f>
        <v>37.5</v>
      </c>
      <c r="C20" s="58">
        <f>FECHAMENTOS!$L$2</f>
        <v>2.2999999999999998</v>
      </c>
      <c r="D20" s="170">
        <f>FECHAMENTOS!$O$2 - FECHAMENTOS!$P$2</f>
        <v>8</v>
      </c>
      <c r="E20" s="170"/>
      <c r="F20" s="214">
        <f>FECHAMENTOS!R2</f>
        <v>690</v>
      </c>
      <c r="G20" s="215"/>
      <c r="H20" s="215"/>
      <c r="I20" s="216"/>
    </row>
    <row r="21" spans="1:12" ht="30" customHeight="1" x14ac:dyDescent="0.3">
      <c r="A21" s="207" t="s">
        <v>144</v>
      </c>
      <c r="B21" s="208"/>
      <c r="C21" s="208"/>
      <c r="D21" s="208"/>
      <c r="E21" s="208"/>
      <c r="F21" s="208"/>
      <c r="G21" s="208"/>
      <c r="H21" s="209">
        <f>SUM(F20:I20)</f>
        <v>690</v>
      </c>
      <c r="I21" s="210"/>
    </row>
    <row r="22" spans="1:12" ht="30" customHeight="1" x14ac:dyDescent="0.35">
      <c r="A22" s="90"/>
      <c r="B22" s="53"/>
      <c r="C22" s="53"/>
      <c r="D22" s="53"/>
      <c r="E22" s="53"/>
      <c r="F22" s="53"/>
      <c r="G22" s="38"/>
      <c r="H22" s="38"/>
      <c r="I22" s="91"/>
    </row>
    <row r="23" spans="1:12" ht="30" customHeight="1" x14ac:dyDescent="0.3">
      <c r="A23" s="217" t="s">
        <v>145</v>
      </c>
      <c r="B23" s="218"/>
      <c r="C23" s="218"/>
      <c r="D23" s="219"/>
      <c r="E23" s="131"/>
      <c r="F23" s="72"/>
      <c r="G23" s="156" t="s">
        <v>150</v>
      </c>
      <c r="H23" s="157"/>
      <c r="I23" s="158"/>
    </row>
    <row r="24" spans="1:12" s="61" customFormat="1" ht="30" customHeight="1" x14ac:dyDescent="0.3">
      <c r="A24" s="146" t="s">
        <v>147</v>
      </c>
      <c r="B24" s="147" t="s">
        <v>163</v>
      </c>
      <c r="C24" s="147" t="s">
        <v>164</v>
      </c>
      <c r="D24" s="148" t="s">
        <v>190</v>
      </c>
      <c r="E24" s="70"/>
      <c r="F24" s="132"/>
      <c r="G24" s="112" t="s">
        <v>166</v>
      </c>
      <c r="H24" s="108"/>
      <c r="I24" s="114" t="s">
        <v>110</v>
      </c>
    </row>
    <row r="25" spans="1:12" ht="30" customHeight="1" x14ac:dyDescent="0.3">
      <c r="A25" s="149">
        <f>PESSOAS!E2</f>
        <v>10</v>
      </c>
      <c r="B25" s="115">
        <f>PESSOAS!F2</f>
        <v>75</v>
      </c>
      <c r="C25" s="115">
        <f>PESSOAS!G2</f>
        <v>55</v>
      </c>
      <c r="D25" s="149">
        <f>C25+B25</f>
        <v>130</v>
      </c>
      <c r="E25" s="71"/>
      <c r="F25" s="59"/>
      <c r="G25" s="111" t="s">
        <v>158</v>
      </c>
      <c r="H25" s="83"/>
      <c r="I25" s="115">
        <f>VENTILAÇÃO!F2</f>
        <v>100</v>
      </c>
    </row>
    <row r="26" spans="1:12" ht="30" customHeight="1" x14ac:dyDescent="0.3">
      <c r="A26" s="196" t="s">
        <v>187</v>
      </c>
      <c r="B26" s="197"/>
      <c r="C26" s="63"/>
      <c r="D26" s="145">
        <f>D25*A25</f>
        <v>1300</v>
      </c>
      <c r="E26" s="62"/>
      <c r="F26" s="39"/>
      <c r="G26" s="109" t="s">
        <v>189</v>
      </c>
      <c r="H26" s="110"/>
      <c r="I26" s="115">
        <f>I25*3.6</f>
        <v>360</v>
      </c>
    </row>
    <row r="27" spans="1:12" ht="30" customHeight="1" x14ac:dyDescent="0.3">
      <c r="A27" s="76"/>
      <c r="E27" s="68"/>
      <c r="F27" s="59"/>
      <c r="G27" s="198" t="s">
        <v>152</v>
      </c>
      <c r="H27" s="199"/>
      <c r="I27" s="115">
        <f>VENTILAÇÃO!I2</f>
        <v>984</v>
      </c>
    </row>
    <row r="28" spans="1:12" ht="30" customHeight="1" x14ac:dyDescent="0.3">
      <c r="A28" s="126" t="s">
        <v>146</v>
      </c>
      <c r="B28" s="60"/>
      <c r="C28" s="60"/>
      <c r="D28" s="143"/>
      <c r="E28" s="62"/>
      <c r="F28" s="59"/>
      <c r="G28" s="116" t="s">
        <v>154</v>
      </c>
      <c r="H28" s="117"/>
      <c r="I28" s="113">
        <f>VENTILAÇÃO!L2</f>
        <v>2399.9999999999995</v>
      </c>
      <c r="L28" s="68"/>
    </row>
    <row r="29" spans="1:12" ht="30" customHeight="1" x14ac:dyDescent="0.3">
      <c r="A29" s="118" t="s">
        <v>166</v>
      </c>
      <c r="B29" s="118" t="s">
        <v>165</v>
      </c>
      <c r="C29" s="118" t="s">
        <v>148</v>
      </c>
      <c r="D29" s="118" t="s">
        <v>143</v>
      </c>
      <c r="E29" s="39"/>
      <c r="F29" s="39"/>
      <c r="G29" s="39"/>
      <c r="H29" s="39"/>
      <c r="I29" s="93"/>
    </row>
    <row r="30" spans="1:12" ht="30" customHeight="1" x14ac:dyDescent="0.3">
      <c r="A30" s="100" t="s">
        <v>157</v>
      </c>
      <c r="B30" s="115">
        <f>RESULTADOS!F2</f>
        <v>720</v>
      </c>
      <c r="C30" s="115">
        <f>ILUMINAÇÃO!E2</f>
        <v>1</v>
      </c>
      <c r="D30" s="115">
        <f>RESULTADOS!F2</f>
        <v>720</v>
      </c>
      <c r="F30" s="39"/>
      <c r="G30" s="73" t="s">
        <v>176</v>
      </c>
      <c r="H30" s="74"/>
      <c r="I30" s="95"/>
    </row>
    <row r="31" spans="1:12" ht="30" customHeight="1" x14ac:dyDescent="0.3">
      <c r="A31" s="138" t="s">
        <v>186</v>
      </c>
      <c r="B31" s="139"/>
      <c r="C31" s="139"/>
      <c r="D31" s="144">
        <f>D30</f>
        <v>720</v>
      </c>
      <c r="F31" s="93"/>
      <c r="G31" s="120" t="s">
        <v>167</v>
      </c>
      <c r="H31" s="104"/>
      <c r="I31" s="105">
        <f>RESULTADOS!C2</f>
        <v>690</v>
      </c>
    </row>
    <row r="32" spans="1:12" ht="30" customHeight="1" x14ac:dyDescent="0.3">
      <c r="A32" s="82"/>
      <c r="B32" s="39"/>
      <c r="C32" s="39"/>
      <c r="D32" s="39"/>
      <c r="F32" s="93"/>
      <c r="G32" s="121" t="s">
        <v>169</v>
      </c>
      <c r="H32" s="102"/>
      <c r="I32" s="107">
        <f>RESULTADOS!F2</f>
        <v>720</v>
      </c>
    </row>
    <row r="33" spans="1:9" ht="30" customHeight="1" x14ac:dyDescent="0.3">
      <c r="A33" s="127" t="s">
        <v>188</v>
      </c>
      <c r="B33" s="64"/>
      <c r="C33" s="64"/>
      <c r="D33" s="65"/>
      <c r="F33" s="93"/>
      <c r="G33" s="59" t="s">
        <v>170</v>
      </c>
      <c r="H33" s="102"/>
      <c r="I33" s="92">
        <f>RESULTADOS!G2</f>
        <v>1500</v>
      </c>
    </row>
    <row r="34" spans="1:9" ht="30" customHeight="1" x14ac:dyDescent="0.3">
      <c r="A34" s="150" t="s">
        <v>166</v>
      </c>
      <c r="B34" s="150" t="s">
        <v>165</v>
      </c>
      <c r="C34" s="150" t="s">
        <v>148</v>
      </c>
      <c r="D34" s="150" t="s">
        <v>143</v>
      </c>
      <c r="F34" s="93"/>
      <c r="G34" s="121" t="s">
        <v>168</v>
      </c>
      <c r="H34" s="102"/>
      <c r="I34" s="107">
        <f>RESULTADOS!D2</f>
        <v>750</v>
      </c>
    </row>
    <row r="35" spans="1:9" ht="30" customHeight="1" x14ac:dyDescent="0.3">
      <c r="A35" s="151" t="s">
        <v>175</v>
      </c>
      <c r="B35" s="152">
        <f>RESULTADOS!G2</f>
        <v>1500</v>
      </c>
      <c r="C35" s="152">
        <f>ILUMINAÇÃO!E2</f>
        <v>1</v>
      </c>
      <c r="D35" s="152">
        <f>EQUIPAMENTOS!C2</f>
        <v>1500</v>
      </c>
      <c r="E35" s="69"/>
      <c r="F35" s="93"/>
      <c r="G35" s="121" t="s">
        <v>172</v>
      </c>
      <c r="H35" s="102"/>
      <c r="I35" s="107">
        <f>RESULTADOS!E2</f>
        <v>550</v>
      </c>
    </row>
    <row r="36" spans="1:9" ht="30" customHeight="1" x14ac:dyDescent="0.3">
      <c r="A36" s="141" t="s">
        <v>149</v>
      </c>
      <c r="B36" s="140"/>
      <c r="C36" s="140"/>
      <c r="D36" s="142">
        <f>D35</f>
        <v>1500</v>
      </c>
      <c r="F36" s="77"/>
      <c r="G36" s="121" t="s">
        <v>171</v>
      </c>
      <c r="H36" s="102"/>
      <c r="I36" s="107">
        <f>RESULTADOS!H2</f>
        <v>984</v>
      </c>
    </row>
    <row r="37" spans="1:9" ht="30" customHeight="1" x14ac:dyDescent="0.3">
      <c r="A37" s="76"/>
      <c r="F37" s="77"/>
      <c r="G37" s="123" t="s">
        <v>173</v>
      </c>
      <c r="H37" s="102"/>
      <c r="I37" s="107">
        <f>RESULTADOS!I2</f>
        <v>2399.9999999999995</v>
      </c>
    </row>
    <row r="38" spans="1:9" ht="30" customHeight="1" x14ac:dyDescent="0.3">
      <c r="A38" s="76"/>
      <c r="G38" s="124" t="s">
        <v>151</v>
      </c>
      <c r="H38" s="106"/>
      <c r="I38" s="107">
        <f>RESULTADOS!J2</f>
        <v>4644</v>
      </c>
    </row>
    <row r="39" spans="1:9" ht="30" customHeight="1" x14ac:dyDescent="0.3">
      <c r="A39" s="76"/>
      <c r="F39" s="77"/>
      <c r="G39" s="122" t="s">
        <v>153</v>
      </c>
      <c r="H39" s="103"/>
      <c r="I39" s="125">
        <f>RESULTADOS!K2</f>
        <v>2949.9999999999995</v>
      </c>
    </row>
    <row r="40" spans="1:9" ht="30" customHeight="1" x14ac:dyDescent="0.3">
      <c r="A40" s="76"/>
      <c r="G40" s="57" t="s">
        <v>116</v>
      </c>
      <c r="H40" s="57"/>
      <c r="I40" s="66">
        <f>SUM(I38:I39)</f>
        <v>7594</v>
      </c>
    </row>
    <row r="41" spans="1:9" ht="30" customHeight="1" x14ac:dyDescent="0.3">
      <c r="A41" s="76"/>
      <c r="G41" s="57" t="s">
        <v>155</v>
      </c>
      <c r="H41" s="57"/>
      <c r="I41" s="66">
        <f>I40/1000</f>
        <v>7.5940000000000003</v>
      </c>
    </row>
    <row r="42" spans="1:9" ht="30" customHeight="1" x14ac:dyDescent="0.3">
      <c r="A42" s="76"/>
      <c r="G42" s="57" t="s">
        <v>156</v>
      </c>
      <c r="H42" s="57"/>
      <c r="I42" s="67">
        <f>I41*3412</f>
        <v>25910.728000000003</v>
      </c>
    </row>
    <row r="43" spans="1:9" ht="30" customHeight="1" x14ac:dyDescent="0.3">
      <c r="A43" s="76"/>
      <c r="G43" s="57" t="s">
        <v>174</v>
      </c>
      <c r="H43" s="57"/>
      <c r="I43" s="94">
        <f>RESULTADOS!N2</f>
        <v>2.1592266135911289</v>
      </c>
    </row>
    <row r="44" spans="1:9" ht="30" customHeight="1" x14ac:dyDescent="0.3">
      <c r="A44" s="76"/>
      <c r="B44" s="96"/>
      <c r="C44" s="96"/>
      <c r="D44" s="96"/>
      <c r="E44" s="96"/>
      <c r="I44" s="77"/>
    </row>
    <row r="45" spans="1:9" ht="30" customHeight="1" x14ac:dyDescent="0.3">
      <c r="A45" s="130" t="s">
        <v>184</v>
      </c>
      <c r="B45" s="135"/>
      <c r="C45" s="135"/>
      <c r="D45" s="135"/>
      <c r="E45" s="136"/>
      <c r="F45" s="77"/>
      <c r="G45" s="74" t="s">
        <v>177</v>
      </c>
      <c r="H45" s="74"/>
      <c r="I45" s="95"/>
    </row>
    <row r="46" spans="1:9" ht="30" customHeight="1" x14ac:dyDescent="0.3">
      <c r="A46" s="129"/>
      <c r="B46" s="68"/>
      <c r="C46" s="68"/>
      <c r="D46" s="68"/>
      <c r="E46" s="77"/>
      <c r="F46" s="119"/>
      <c r="G46" s="98" t="s">
        <v>178</v>
      </c>
      <c r="I46" s="77"/>
    </row>
    <row r="47" spans="1:9" ht="30" customHeight="1" x14ac:dyDescent="0.3">
      <c r="A47" s="203" t="s">
        <v>185</v>
      </c>
      <c r="B47" s="204"/>
      <c r="C47" s="204"/>
      <c r="D47" s="204"/>
      <c r="E47" s="205"/>
      <c r="F47" s="119"/>
      <c r="G47" s="100" t="s">
        <v>179</v>
      </c>
      <c r="H47" s="101"/>
      <c r="I47" s="102"/>
    </row>
    <row r="48" spans="1:9" ht="30" customHeight="1" x14ac:dyDescent="0.3">
      <c r="A48" s="206"/>
      <c r="B48" s="204"/>
      <c r="C48" s="204"/>
      <c r="D48" s="204"/>
      <c r="E48" s="205"/>
      <c r="F48" s="119"/>
      <c r="G48" s="100" t="s">
        <v>180</v>
      </c>
      <c r="H48" s="101"/>
      <c r="I48" s="102"/>
    </row>
    <row r="49" spans="1:9" ht="30" customHeight="1" x14ac:dyDescent="0.3">
      <c r="A49" s="206"/>
      <c r="B49" s="204"/>
      <c r="C49" s="204"/>
      <c r="D49" s="204"/>
      <c r="E49" s="205"/>
      <c r="F49" s="119"/>
      <c r="G49" s="100" t="s">
        <v>181</v>
      </c>
      <c r="H49" s="101"/>
      <c r="I49" s="102"/>
    </row>
    <row r="50" spans="1:9" ht="30" customHeight="1" x14ac:dyDescent="0.3">
      <c r="A50" s="206"/>
      <c r="B50" s="204"/>
      <c r="C50" s="204"/>
      <c r="D50" s="204"/>
      <c r="E50" s="205"/>
      <c r="F50" s="119"/>
      <c r="G50" s="100" t="s">
        <v>182</v>
      </c>
      <c r="H50" s="101"/>
      <c r="I50" s="102"/>
    </row>
    <row r="51" spans="1:9" ht="30" customHeight="1" x14ac:dyDescent="0.3">
      <c r="A51" s="128"/>
      <c r="B51" s="134" t="str">
        <f>ROUND(I43,2)&amp;" TR"</f>
        <v>2,16 TR</v>
      </c>
      <c r="C51" s="133" t="str">
        <f>"("&amp;ROUND(I42,2)&amp; " BTU/h)"</f>
        <v>(25910,73 BTU/h)</v>
      </c>
      <c r="D51" s="96"/>
      <c r="E51" s="97"/>
      <c r="F51" s="77"/>
      <c r="G51" s="99" t="s">
        <v>183</v>
      </c>
      <c r="H51" s="96"/>
      <c r="I51" s="97"/>
    </row>
    <row r="52" spans="1:9" ht="30" customHeight="1" x14ac:dyDescent="0.3">
      <c r="A52" s="84"/>
      <c r="I52" s="137"/>
    </row>
    <row r="53" spans="1:9" x14ac:dyDescent="0.3">
      <c r="A53" s="187" t="s">
        <v>128</v>
      </c>
      <c r="B53" s="188"/>
      <c r="C53" s="188"/>
      <c r="D53" s="188"/>
      <c r="E53" s="188"/>
      <c r="F53" s="188"/>
      <c r="G53" s="188"/>
      <c r="H53" s="188"/>
      <c r="I53" s="189"/>
    </row>
    <row r="54" spans="1:9" x14ac:dyDescent="0.3">
      <c r="A54" s="190"/>
      <c r="B54" s="191"/>
      <c r="C54" s="191"/>
      <c r="D54" s="191"/>
      <c r="E54" s="191"/>
      <c r="F54" s="191"/>
      <c r="G54" s="191"/>
      <c r="H54" s="191"/>
      <c r="I54" s="192"/>
    </row>
    <row r="55" spans="1:9" x14ac:dyDescent="0.3">
      <c r="A55" s="193"/>
      <c r="B55" s="194"/>
      <c r="C55" s="194"/>
      <c r="D55" s="194"/>
      <c r="E55" s="194"/>
      <c r="F55" s="194"/>
      <c r="G55" s="194"/>
      <c r="H55" s="194"/>
      <c r="I55" s="195"/>
    </row>
  </sheetData>
  <mergeCells count="34">
    <mergeCell ref="A53:I55"/>
    <mergeCell ref="A26:B26"/>
    <mergeCell ref="G27:H27"/>
    <mergeCell ref="B10:E10"/>
    <mergeCell ref="F10:H10"/>
    <mergeCell ref="A12:I12"/>
    <mergeCell ref="B13:E13"/>
    <mergeCell ref="F13:H13"/>
    <mergeCell ref="A47:E50"/>
    <mergeCell ref="A21:G21"/>
    <mergeCell ref="H21:I21"/>
    <mergeCell ref="B14:E14"/>
    <mergeCell ref="F19:I19"/>
    <mergeCell ref="F20:I20"/>
    <mergeCell ref="A23:D23"/>
    <mergeCell ref="F15:H15"/>
    <mergeCell ref="A6:I6"/>
    <mergeCell ref="A1:I1"/>
    <mergeCell ref="A2:I2"/>
    <mergeCell ref="A3:G3"/>
    <mergeCell ref="H3:I3"/>
    <mergeCell ref="A4:I4"/>
    <mergeCell ref="B7:E7"/>
    <mergeCell ref="F7:H7"/>
    <mergeCell ref="B8:E8"/>
    <mergeCell ref="F8:H8"/>
    <mergeCell ref="B9:E9"/>
    <mergeCell ref="F9:H9"/>
    <mergeCell ref="G23:I23"/>
    <mergeCell ref="B15:E15"/>
    <mergeCell ref="F14:H14"/>
    <mergeCell ref="A17:I17"/>
    <mergeCell ref="D19:E19"/>
    <mergeCell ref="D20:E20"/>
  </mergeCells>
  <printOptions horizontalCentered="1"/>
  <pageMargins left="0.59055118110236215" right="0.59055118110236215" top="0.59055118110236215" bottom="0.59055118110236215" header="0.3" footer="0.3"/>
  <pageSetup paperSize="9" scale="5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70140-C205-4F50-AD79-ECDA728EE902}">
  <sheetPr codeName="Planilha11">
    <pageSetUpPr fitToPage="1"/>
  </sheetPr>
  <dimension ref="A1:F38"/>
  <sheetViews>
    <sheetView zoomScaleNormal="100" workbookViewId="0">
      <selection activeCell="F33" sqref="F33"/>
    </sheetView>
  </sheetViews>
  <sheetFormatPr defaultRowHeight="16.5" x14ac:dyDescent="0.3"/>
  <cols>
    <col min="1" max="1" width="23" style="35" customWidth="1"/>
    <col min="2" max="2" width="20.625" style="35" bestFit="1" customWidth="1"/>
    <col min="3" max="3" width="9" style="35"/>
    <col min="4" max="4" width="16.25" style="35" customWidth="1"/>
    <col min="5" max="5" width="9" style="35"/>
    <col min="6" max="6" width="12.5" style="35" customWidth="1"/>
    <col min="7" max="16384" width="9" style="35"/>
  </cols>
  <sheetData>
    <row r="1" spans="1:6" ht="39.950000000000003" customHeight="1" x14ac:dyDescent="0.3">
      <c r="A1" s="221" t="s">
        <v>125</v>
      </c>
      <c r="B1" s="221"/>
      <c r="C1" s="221"/>
      <c r="D1" s="221"/>
      <c r="E1" s="221"/>
      <c r="F1" s="221"/>
    </row>
    <row r="2" spans="1:6" ht="30" customHeight="1" x14ac:dyDescent="0.35">
      <c r="A2" s="178" t="s">
        <v>92</v>
      </c>
      <c r="B2" s="178"/>
      <c r="C2" s="178"/>
      <c r="D2" s="178"/>
      <c r="E2" s="178"/>
      <c r="F2" s="178"/>
    </row>
    <row r="3" spans="1:6" ht="20.100000000000001" customHeight="1" x14ac:dyDescent="0.3">
      <c r="A3" s="224" t="s">
        <v>126</v>
      </c>
      <c r="B3" s="224"/>
      <c r="C3" s="224"/>
      <c r="D3" s="224"/>
      <c r="E3" s="182" t="s">
        <v>127</v>
      </c>
      <c r="F3" s="182"/>
    </row>
    <row r="4" spans="1:6" x14ac:dyDescent="0.3">
      <c r="A4" s="185" t="s">
        <v>124</v>
      </c>
      <c r="B4" s="185"/>
      <c r="C4" s="185"/>
      <c r="D4" s="185"/>
      <c r="E4" s="185"/>
      <c r="F4" s="185"/>
    </row>
    <row r="5" spans="1:6" ht="8.25" customHeight="1" x14ac:dyDescent="0.3"/>
    <row r="6" spans="1:6" ht="20.100000000000001" customHeight="1" x14ac:dyDescent="0.35">
      <c r="A6" s="222" t="s">
        <v>93</v>
      </c>
      <c r="B6" s="222"/>
      <c r="C6" s="222"/>
      <c r="D6" s="222"/>
      <c r="E6" s="222"/>
      <c r="F6" s="222"/>
    </row>
    <row r="7" spans="1:6" ht="20.100000000000001" customHeight="1" x14ac:dyDescent="0.3">
      <c r="A7" s="42" t="s">
        <v>94</v>
      </c>
      <c r="B7" s="43" t="str">
        <f>AMBIENTE!B2</f>
        <v>Escritório Administrativo</v>
      </c>
      <c r="C7" s="44"/>
      <c r="D7" s="44"/>
      <c r="E7" s="44"/>
      <c r="F7" s="44"/>
    </row>
    <row r="8" spans="1:6" ht="20.100000000000001" customHeight="1" x14ac:dyDescent="0.3">
      <c r="A8" s="42" t="s">
        <v>95</v>
      </c>
      <c r="B8" s="45" t="str">
        <f>AMBIENTE!B3&amp; " m²"</f>
        <v>24 m²</v>
      </c>
      <c r="C8" s="44"/>
      <c r="D8" s="44"/>
      <c r="E8" s="44"/>
      <c r="F8" s="44"/>
    </row>
    <row r="9" spans="1:6" ht="20.100000000000001" customHeight="1" x14ac:dyDescent="0.3">
      <c r="A9" s="42" t="s">
        <v>96</v>
      </c>
      <c r="B9" s="43" t="str">
        <f>AMBIENTE!B4 &amp; " m"</f>
        <v>2,8 m</v>
      </c>
      <c r="C9" s="44"/>
      <c r="D9" s="44"/>
      <c r="E9" s="44"/>
      <c r="F9" s="44"/>
    </row>
    <row r="10" spans="1:6" ht="20.100000000000001" customHeight="1" x14ac:dyDescent="0.3">
      <c r="A10" s="42" t="s">
        <v>97</v>
      </c>
      <c r="B10" s="43" t="str">
        <f>'DADOS GERAIS'!B2</f>
        <v>Betim</v>
      </c>
      <c r="C10" s="44"/>
      <c r="D10" s="44"/>
      <c r="E10" s="44"/>
      <c r="F10" s="44"/>
    </row>
    <row r="11" spans="1:6" ht="20.100000000000001" customHeight="1" x14ac:dyDescent="0.3">
      <c r="A11" s="42" t="s">
        <v>98</v>
      </c>
      <c r="B11" s="43" t="str">
        <f>PESSOAS!C2</f>
        <v>Escritório</v>
      </c>
      <c r="C11" s="44"/>
      <c r="D11" s="44"/>
      <c r="E11" s="44"/>
      <c r="F11" s="44"/>
    </row>
    <row r="12" spans="1:6" ht="20.100000000000001" customHeight="1" x14ac:dyDescent="0.3"/>
    <row r="13" spans="1:6" ht="20.100000000000001" customHeight="1" x14ac:dyDescent="0.35">
      <c r="A13" s="222" t="s">
        <v>104</v>
      </c>
      <c r="B13" s="222"/>
      <c r="C13" s="222"/>
      <c r="D13" s="222"/>
      <c r="E13" s="222"/>
      <c r="F13" s="222"/>
    </row>
    <row r="14" spans="1:6" ht="20.100000000000001" customHeight="1" x14ac:dyDescent="0.3">
      <c r="A14" s="46" t="s">
        <v>105</v>
      </c>
      <c r="B14" s="47">
        <f>PESSOAS!E2</f>
        <v>10</v>
      </c>
      <c r="C14" s="48"/>
      <c r="D14" s="48"/>
      <c r="E14" s="48"/>
      <c r="F14" s="48"/>
    </row>
    <row r="15" spans="1:6" ht="20.100000000000001" customHeight="1" x14ac:dyDescent="0.3">
      <c r="A15" s="46" t="s">
        <v>106</v>
      </c>
      <c r="B15" s="47" t="str">
        <f>VENTILAÇÃO!F2&amp;" L/s"</f>
        <v>100 L/s</v>
      </c>
      <c r="C15" s="48"/>
      <c r="D15" s="48"/>
      <c r="E15" s="48"/>
      <c r="F15" s="48"/>
    </row>
    <row r="16" spans="1:6" ht="20.100000000000001" customHeight="1" x14ac:dyDescent="0.3"/>
    <row r="17" spans="1:6" ht="20.100000000000001" customHeight="1" x14ac:dyDescent="0.35">
      <c r="A17" s="222" t="s">
        <v>107</v>
      </c>
      <c r="B17" s="222"/>
      <c r="C17" s="222"/>
      <c r="D17" s="222"/>
      <c r="E17" s="222"/>
      <c r="F17" s="222"/>
    </row>
    <row r="18" spans="1:6" ht="20.100000000000001" customHeight="1" x14ac:dyDescent="0.35">
      <c r="A18" s="41"/>
      <c r="B18" s="41"/>
      <c r="C18" s="41"/>
      <c r="D18" s="41"/>
      <c r="E18" s="41"/>
      <c r="F18" s="41"/>
    </row>
    <row r="19" spans="1:6" ht="20.100000000000001" customHeight="1" x14ac:dyDescent="0.3">
      <c r="B19" s="223" t="s">
        <v>123</v>
      </c>
      <c r="C19" s="223"/>
      <c r="D19" s="37" t="s">
        <v>110</v>
      </c>
    </row>
    <row r="20" spans="1:6" ht="20.100000000000001" customHeight="1" x14ac:dyDescent="0.3">
      <c r="B20" s="225" t="s">
        <v>108</v>
      </c>
      <c r="C20" s="225"/>
      <c r="D20" s="49" t="str">
        <f>RESULTADOS!J2/1000 &amp;" kW"</f>
        <v>4,644 kW</v>
      </c>
    </row>
    <row r="21" spans="1:6" ht="20.100000000000001" customHeight="1" x14ac:dyDescent="0.3">
      <c r="B21" s="232" t="s">
        <v>109</v>
      </c>
      <c r="C21" s="232"/>
      <c r="D21" s="50" t="str">
        <f>RESULTADOS!K2/1000 &amp;" kW"</f>
        <v>2,95 kW</v>
      </c>
    </row>
    <row r="22" spans="1:6" ht="20.100000000000001" customHeight="1" x14ac:dyDescent="0.3">
      <c r="B22" s="232" t="s">
        <v>121</v>
      </c>
      <c r="C22" s="232"/>
      <c r="D22" s="50" t="str">
        <f>RESULTADOS!L2/1000&amp;" kW"</f>
        <v>7,594 kW</v>
      </c>
    </row>
    <row r="23" spans="1:6" ht="20.100000000000001" customHeight="1" x14ac:dyDescent="0.3">
      <c r="B23" s="233" t="s">
        <v>122</v>
      </c>
      <c r="C23" s="233"/>
      <c r="D23" s="54">
        <f>ROUNDUP(RESULTADOS!L2*3.412,0)</f>
        <v>25911</v>
      </c>
    </row>
    <row r="24" spans="1:6" ht="20.100000000000001" customHeight="1" x14ac:dyDescent="0.3">
      <c r="A24" s="36"/>
      <c r="B24" s="36"/>
      <c r="C24" s="36"/>
      <c r="D24" s="36"/>
      <c r="E24" s="36"/>
      <c r="F24" s="36"/>
    </row>
    <row r="25" spans="1:6" ht="20.100000000000001" customHeight="1" x14ac:dyDescent="0.35">
      <c r="A25" s="40" t="s">
        <v>111</v>
      </c>
      <c r="B25" s="38"/>
      <c r="C25" s="38"/>
      <c r="D25" s="38"/>
      <c r="E25" s="38"/>
      <c r="F25" s="38"/>
    </row>
    <row r="26" spans="1:6" ht="20.100000000000001" customHeight="1" x14ac:dyDescent="0.3"/>
    <row r="27" spans="1:6" ht="20.100000000000001" customHeight="1" x14ac:dyDescent="0.3">
      <c r="A27" s="39" t="s">
        <v>112</v>
      </c>
      <c r="B27" s="234" t="s">
        <v>113</v>
      </c>
      <c r="C27" s="234"/>
      <c r="D27" s="234"/>
      <c r="E27" s="234"/>
      <c r="F27" s="234"/>
    </row>
    <row r="28" spans="1:6" ht="20.100000000000001" customHeight="1" x14ac:dyDescent="0.3">
      <c r="A28" s="39" t="s">
        <v>114</v>
      </c>
      <c r="B28" s="234" t="s">
        <v>115</v>
      </c>
      <c r="C28" s="234"/>
      <c r="D28" s="234"/>
      <c r="E28" s="234"/>
      <c r="F28" s="234"/>
    </row>
    <row r="29" spans="1:6" ht="20.100000000000001" customHeight="1" x14ac:dyDescent="0.3">
      <c r="A29" s="230" t="s">
        <v>116</v>
      </c>
      <c r="B29" s="235" t="s">
        <v>117</v>
      </c>
      <c r="C29" s="235"/>
      <c r="D29" s="235"/>
      <c r="E29" s="235"/>
      <c r="F29" s="235"/>
    </row>
    <row r="30" spans="1:6" ht="20.100000000000001" customHeight="1" x14ac:dyDescent="0.3">
      <c r="A30" s="231"/>
      <c r="B30" s="226" t="s">
        <v>118</v>
      </c>
      <c r="C30" s="226"/>
      <c r="D30" s="226"/>
      <c r="E30" s="226"/>
      <c r="F30" s="226"/>
    </row>
    <row r="31" spans="1:6" ht="20.100000000000001" customHeight="1" x14ac:dyDescent="0.3"/>
    <row r="32" spans="1:6" ht="20.100000000000001" customHeight="1" x14ac:dyDescent="0.3"/>
    <row r="33" spans="1:6" ht="20.100000000000001" customHeight="1" x14ac:dyDescent="0.3"/>
    <row r="34" spans="1:6" ht="20.100000000000001" customHeight="1" x14ac:dyDescent="0.3"/>
    <row r="35" spans="1:6" ht="20.100000000000001" customHeight="1" x14ac:dyDescent="0.3"/>
    <row r="36" spans="1:6" x14ac:dyDescent="0.3">
      <c r="A36" s="227" t="s">
        <v>128</v>
      </c>
      <c r="B36" s="227"/>
      <c r="C36" s="227"/>
      <c r="D36" s="227"/>
      <c r="E36" s="227"/>
      <c r="F36" s="227"/>
    </row>
    <row r="37" spans="1:6" x14ac:dyDescent="0.3">
      <c r="A37" s="228"/>
      <c r="B37" s="228"/>
      <c r="C37" s="228"/>
      <c r="D37" s="228"/>
      <c r="E37" s="228"/>
      <c r="F37" s="228"/>
    </row>
    <row r="38" spans="1:6" x14ac:dyDescent="0.3">
      <c r="A38" s="229"/>
      <c r="B38" s="229"/>
      <c r="C38" s="229"/>
      <c r="D38" s="229"/>
      <c r="E38" s="229"/>
      <c r="F38" s="229"/>
    </row>
  </sheetData>
  <mergeCells count="19">
    <mergeCell ref="B20:C20"/>
    <mergeCell ref="B30:F30"/>
    <mergeCell ref="A36:F38"/>
    <mergeCell ref="A29:A30"/>
    <mergeCell ref="B21:C21"/>
    <mergeCell ref="B22:C22"/>
    <mergeCell ref="B23:C23"/>
    <mergeCell ref="B27:F27"/>
    <mergeCell ref="B28:F28"/>
    <mergeCell ref="B29:F29"/>
    <mergeCell ref="A1:F1"/>
    <mergeCell ref="A6:F6"/>
    <mergeCell ref="A13:F13"/>
    <mergeCell ref="A17:F17"/>
    <mergeCell ref="B19:C19"/>
    <mergeCell ref="A2:F2"/>
    <mergeCell ref="A4:F4"/>
    <mergeCell ref="A3:D3"/>
    <mergeCell ref="E3:F3"/>
  </mergeCells>
  <printOptions horizontalCentered="1"/>
  <pageMargins left="0.511811024" right="0.511811024" top="0.78740157499999996" bottom="0.78740157499999996" header="0.31496062000000002" footer="0.31496062000000002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419F8-675F-44B7-A70E-1AD237AC7765}">
  <sheetPr codeName="Planilha2"/>
  <dimension ref="A1:C7"/>
  <sheetViews>
    <sheetView showGridLines="0" zoomScaleNormal="100" workbookViewId="0">
      <selection activeCell="C24" sqref="C24"/>
    </sheetView>
  </sheetViews>
  <sheetFormatPr defaultRowHeight="16.5" x14ac:dyDescent="0.3"/>
  <cols>
    <col min="1" max="1" width="32.75" style="15" customWidth="1"/>
    <col min="2" max="2" width="27.625" style="15" customWidth="1"/>
    <col min="3" max="3" width="118.125" style="15" bestFit="1" customWidth="1"/>
    <col min="4" max="16384" width="9" style="15"/>
  </cols>
  <sheetData>
    <row r="1" spans="1:3" s="28" customFormat="1" ht="50.1" customHeight="1" x14ac:dyDescent="0.3">
      <c r="A1" s="27" t="s">
        <v>13</v>
      </c>
      <c r="B1" s="27" t="s">
        <v>3</v>
      </c>
      <c r="C1" s="27" t="s">
        <v>4</v>
      </c>
    </row>
    <row r="2" spans="1:3" x14ac:dyDescent="0.3">
      <c r="A2" s="31" t="s">
        <v>5</v>
      </c>
      <c r="B2" s="21" t="s">
        <v>159</v>
      </c>
      <c r="C2" s="15" t="s">
        <v>6</v>
      </c>
    </row>
    <row r="3" spans="1:3" x14ac:dyDescent="0.3">
      <c r="A3" s="31" t="s">
        <v>7</v>
      </c>
      <c r="B3" s="21">
        <v>32</v>
      </c>
      <c r="C3" s="15" t="s">
        <v>8</v>
      </c>
    </row>
    <row r="4" spans="1:3" s="23" customFormat="1" x14ac:dyDescent="0.3">
      <c r="A4" s="22" t="s">
        <v>9</v>
      </c>
      <c r="B4" s="32">
        <v>50</v>
      </c>
      <c r="C4" s="23" t="s">
        <v>12</v>
      </c>
    </row>
    <row r="5" spans="1:3" x14ac:dyDescent="0.3">
      <c r="A5" s="31" t="s">
        <v>10</v>
      </c>
      <c r="B5" s="21">
        <v>24</v>
      </c>
    </row>
    <row r="6" spans="1:3" x14ac:dyDescent="0.3">
      <c r="A6" s="31" t="s">
        <v>11</v>
      </c>
      <c r="B6" s="21">
        <v>24</v>
      </c>
    </row>
    <row r="7" spans="1:3" x14ac:dyDescent="0.3">
      <c r="A7" s="31" t="s">
        <v>130</v>
      </c>
      <c r="B7" s="21">
        <v>24</v>
      </c>
    </row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&amp;CSistema de Cálculo de Carga Térmica | NBR 16401 | TCC Engenharia Mecânica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611E-5E84-4261-A7C4-E9178F9F395C}">
  <sheetPr codeName="Planilha3"/>
  <dimension ref="A1:C7"/>
  <sheetViews>
    <sheetView showGridLines="0" zoomScale="145" zoomScaleNormal="145" workbookViewId="0">
      <selection activeCell="C10" sqref="C10"/>
    </sheetView>
  </sheetViews>
  <sheetFormatPr defaultRowHeight="16.5" x14ac:dyDescent="0.3"/>
  <cols>
    <col min="1" max="1" width="29.25" style="2" customWidth="1"/>
    <col min="2" max="2" width="24.5" style="12" customWidth="1"/>
    <col min="3" max="3" width="145.875" style="12" customWidth="1"/>
    <col min="4" max="16384" width="9" style="12"/>
  </cols>
  <sheetData>
    <row r="1" spans="1:3" s="34" customFormat="1" ht="50.1" customHeight="1" x14ac:dyDescent="0.3">
      <c r="A1" s="33" t="s">
        <v>13</v>
      </c>
      <c r="B1" s="33" t="s">
        <v>3</v>
      </c>
      <c r="C1" s="33" t="s">
        <v>4</v>
      </c>
    </row>
    <row r="2" spans="1:3" s="2" customFormat="1" x14ac:dyDescent="0.3">
      <c r="A2" s="13" t="s">
        <v>14</v>
      </c>
      <c r="B2" s="17" t="s">
        <v>15</v>
      </c>
      <c r="C2" s="6" t="s">
        <v>16</v>
      </c>
    </row>
    <row r="3" spans="1:3" s="2" customFormat="1" x14ac:dyDescent="0.3">
      <c r="A3" s="13" t="s">
        <v>17</v>
      </c>
      <c r="B3" s="17">
        <f>'DADOS GERAIS'!B7</f>
        <v>24</v>
      </c>
      <c r="C3" s="6" t="s">
        <v>18</v>
      </c>
    </row>
    <row r="4" spans="1:3" s="10" customFormat="1" x14ac:dyDescent="0.3">
      <c r="A4" s="13" t="s">
        <v>19</v>
      </c>
      <c r="B4" s="18">
        <v>2.8</v>
      </c>
      <c r="C4" s="9" t="s">
        <v>20</v>
      </c>
    </row>
    <row r="5" spans="1:3" x14ac:dyDescent="0.3">
      <c r="A5" s="30" t="s">
        <v>21</v>
      </c>
      <c r="B5" s="19">
        <f>B4*B3</f>
        <v>67.199999999999989</v>
      </c>
      <c r="C5" s="14"/>
    </row>
    <row r="6" spans="1:3" x14ac:dyDescent="0.3">
      <c r="A6" s="13" t="s">
        <v>22</v>
      </c>
      <c r="B6" s="20"/>
      <c r="C6" s="15"/>
    </row>
    <row r="7" spans="1:3" x14ac:dyDescent="0.3">
      <c r="A7" s="13" t="s">
        <v>23</v>
      </c>
      <c r="B7" s="51" t="s">
        <v>129</v>
      </c>
      <c r="C7" s="15"/>
    </row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&amp;CSistema de Cálculo de Carga Térmica | NBR 16401 | TCC Engenharia Mecânica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356F7-867A-4F92-9836-28B4CB1A65C4}">
  <sheetPr codeName="Planilha4"/>
  <dimension ref="A1:S2"/>
  <sheetViews>
    <sheetView showGridLines="0" zoomScale="85" zoomScaleNormal="85" workbookViewId="0">
      <selection activeCell="H11" sqref="H11"/>
    </sheetView>
  </sheetViews>
  <sheetFormatPr defaultColWidth="13.25" defaultRowHeight="16.5" x14ac:dyDescent="0.3"/>
  <cols>
    <col min="1" max="1" width="9.75" style="15" bestFit="1" customWidth="1"/>
    <col min="2" max="2" width="21.625" style="15" customWidth="1"/>
    <col min="3" max="3" width="14.5" style="15" customWidth="1"/>
    <col min="4" max="4" width="13.625" style="15" bestFit="1" customWidth="1"/>
    <col min="5" max="5" width="12.375" style="15" bestFit="1" customWidth="1"/>
    <col min="6" max="6" width="13.75" style="15" bestFit="1" customWidth="1"/>
    <col min="7" max="7" width="11.5" style="15" customWidth="1"/>
    <col min="8" max="8" width="12.25" style="15" customWidth="1"/>
    <col min="9" max="11" width="12.125" style="15" bestFit="1" customWidth="1"/>
    <col min="12" max="12" width="9.125" style="15" bestFit="1" customWidth="1"/>
    <col min="13" max="13" width="11.875" style="15" bestFit="1" customWidth="1"/>
    <col min="14" max="14" width="17.125" style="15" customWidth="1"/>
    <col min="15" max="15" width="12.5" style="15" customWidth="1"/>
    <col min="16" max="16" width="13.875" style="15" customWidth="1"/>
    <col min="17" max="17" width="37.5" style="15" customWidth="1"/>
    <col min="18" max="19" width="11.5" style="15" bestFit="1" customWidth="1"/>
    <col min="20" max="16384" width="13.25" style="15"/>
  </cols>
  <sheetData>
    <row r="1" spans="1:19" ht="50.1" customHeight="1" x14ac:dyDescent="0.3">
      <c r="A1" s="24" t="s">
        <v>24</v>
      </c>
      <c r="B1" s="24" t="s">
        <v>25</v>
      </c>
      <c r="C1" s="24" t="s">
        <v>26</v>
      </c>
      <c r="D1" s="24" t="s">
        <v>27</v>
      </c>
      <c r="E1" s="24" t="s">
        <v>28</v>
      </c>
      <c r="F1" s="24" t="s">
        <v>29</v>
      </c>
      <c r="G1" s="24" t="s">
        <v>30</v>
      </c>
      <c r="H1" s="24" t="s">
        <v>31</v>
      </c>
      <c r="I1" s="24" t="s">
        <v>32</v>
      </c>
      <c r="J1" s="24" t="s">
        <v>33</v>
      </c>
      <c r="K1" s="24" t="s">
        <v>34</v>
      </c>
      <c r="L1" s="24" t="s">
        <v>35</v>
      </c>
      <c r="M1" s="24" t="s">
        <v>36</v>
      </c>
      <c r="N1" s="24" t="s">
        <v>37</v>
      </c>
      <c r="O1" s="24" t="s">
        <v>38</v>
      </c>
      <c r="P1" s="24" t="s">
        <v>39</v>
      </c>
      <c r="Q1" s="24" t="s">
        <v>40</v>
      </c>
      <c r="R1" s="24" t="s">
        <v>86</v>
      </c>
      <c r="S1" s="24" t="s">
        <v>87</v>
      </c>
    </row>
    <row r="2" spans="1:19" x14ac:dyDescent="0.3">
      <c r="A2" s="16" t="s">
        <v>41</v>
      </c>
      <c r="B2" s="16" t="s">
        <v>42</v>
      </c>
      <c r="C2" s="16" t="s">
        <v>43</v>
      </c>
      <c r="D2" s="16" t="s">
        <v>44</v>
      </c>
      <c r="E2" s="16" t="s">
        <v>45</v>
      </c>
      <c r="F2" s="16" t="s">
        <v>46</v>
      </c>
      <c r="G2" s="16" t="str">
        <f>AMBIENTE!B7</f>
        <v>Oeste</v>
      </c>
      <c r="H2" s="16" t="s">
        <v>103</v>
      </c>
      <c r="I2" s="20">
        <v>2.7</v>
      </c>
      <c r="J2" s="20">
        <v>4.63</v>
      </c>
      <c r="K2" s="20">
        <v>37.5</v>
      </c>
      <c r="L2" s="16">
        <v>2.2999999999999998</v>
      </c>
      <c r="M2" s="20">
        <v>2.2999999999999998</v>
      </c>
      <c r="N2" s="16" t="s">
        <v>47</v>
      </c>
      <c r="O2" s="20">
        <v>32</v>
      </c>
      <c r="P2" s="20">
        <v>24</v>
      </c>
      <c r="Q2" s="16" t="s">
        <v>48</v>
      </c>
      <c r="R2" s="20">
        <f xml:space="preserve"> M2 * K2 * (O2 - P2)</f>
        <v>690</v>
      </c>
      <c r="S2" s="20">
        <f>SUM(R2:R2)</f>
        <v>690</v>
      </c>
    </row>
  </sheetData>
  <pageMargins left="0.511811024" right="0.511811024" top="0.78740157499999996" bottom="0.78740157499999996" header="0.31496062000000002" footer="0.31496062000000002"/>
  <pageSetup paperSize="9" scale="28" orientation="portrait" r:id="rId1"/>
  <headerFooter>
    <oddFooter>&amp;CSistema de Cálculo de Carga Térmica | NBR 16401 | TCC Engenharia Mecânica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16283-3035-48A2-9168-0B9A5761C330}">
  <sheetPr codeName="Planilha5"/>
  <dimension ref="A1:M3"/>
  <sheetViews>
    <sheetView showGridLines="0" zoomScaleNormal="100" workbookViewId="0">
      <selection activeCell="F2" sqref="F2"/>
    </sheetView>
  </sheetViews>
  <sheetFormatPr defaultColWidth="20.375" defaultRowHeight="16.5" x14ac:dyDescent="0.3"/>
  <cols>
    <col min="1" max="1" width="15.625" style="15" bestFit="1" customWidth="1"/>
    <col min="2" max="2" width="17.5" style="15" customWidth="1"/>
    <col min="3" max="3" width="17.125" style="15" customWidth="1"/>
    <col min="4" max="4" width="21.25" style="56" customWidth="1"/>
    <col min="5" max="5" width="15.5" style="56" customWidth="1"/>
    <col min="6" max="6" width="17.75" style="56" bestFit="1" customWidth="1"/>
    <col min="7" max="7" width="17.375" style="56" bestFit="1" customWidth="1"/>
    <col min="8" max="8" width="16.625" style="56" bestFit="1" customWidth="1"/>
    <col min="9" max="9" width="15.375" style="56" bestFit="1" customWidth="1"/>
    <col min="10" max="10" width="15" style="56" bestFit="1" customWidth="1"/>
    <col min="11" max="11" width="14.875" style="56" bestFit="1" customWidth="1"/>
    <col min="12" max="12" width="14.5" style="56" bestFit="1" customWidth="1"/>
    <col min="13" max="13" width="34" style="15" bestFit="1" customWidth="1"/>
    <col min="14" max="16384" width="20.375" style="15"/>
  </cols>
  <sheetData>
    <row r="1" spans="1:13" s="25" customFormat="1" ht="50.1" customHeight="1" x14ac:dyDescent="0.3">
      <c r="A1" s="29" t="s">
        <v>24</v>
      </c>
      <c r="B1" s="29" t="s">
        <v>25</v>
      </c>
      <c r="C1" s="29" t="s">
        <v>50</v>
      </c>
      <c r="D1" s="29" t="s">
        <v>51</v>
      </c>
      <c r="E1" s="29" t="s">
        <v>52</v>
      </c>
      <c r="F1" s="29" t="s">
        <v>53</v>
      </c>
      <c r="G1" s="29" t="s">
        <v>54</v>
      </c>
      <c r="H1" s="29" t="s">
        <v>55</v>
      </c>
      <c r="I1" s="29" t="s">
        <v>99</v>
      </c>
      <c r="J1" s="29" t="s">
        <v>100</v>
      </c>
      <c r="K1" s="29" t="s">
        <v>101</v>
      </c>
      <c r="L1" s="29" t="s">
        <v>102</v>
      </c>
      <c r="M1" s="29" t="s">
        <v>56</v>
      </c>
    </row>
    <row r="2" spans="1:13" x14ac:dyDescent="0.3">
      <c r="A2" s="16" t="s">
        <v>41</v>
      </c>
      <c r="B2" s="16" t="s">
        <v>42</v>
      </c>
      <c r="C2" s="16" t="s">
        <v>119</v>
      </c>
      <c r="D2" s="20" t="s">
        <v>58</v>
      </c>
      <c r="E2" s="20">
        <v>10</v>
      </c>
      <c r="F2" s="20">
        <v>75</v>
      </c>
      <c r="G2" s="20">
        <v>55</v>
      </c>
      <c r="H2" s="20" t="s">
        <v>49</v>
      </c>
      <c r="I2" s="20">
        <f>E2*F2</f>
        <v>750</v>
      </c>
      <c r="J2" s="20">
        <f>E2*G2</f>
        <v>550</v>
      </c>
      <c r="K2" s="20">
        <f>SUM(I:I)</f>
        <v>750</v>
      </c>
      <c r="L2" s="20">
        <f>SUM(J:J)</f>
        <v>550</v>
      </c>
      <c r="M2" s="16" t="s">
        <v>59</v>
      </c>
    </row>
    <row r="3" spans="1:13" s="23" customFormat="1" x14ac:dyDescent="0.3">
      <c r="D3" s="55"/>
      <c r="E3" s="55"/>
      <c r="F3" s="55"/>
      <c r="G3" s="55"/>
      <c r="H3" s="55"/>
      <c r="I3" s="55"/>
      <c r="J3" s="55"/>
      <c r="K3" s="55"/>
      <c r="L3" s="55"/>
    </row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&amp;CSistema de Cálculo de Carga Térmica | NBR 16401 | TCC Engenharia Mecânica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B4322-238B-4018-B84D-559107A0E740}">
  <sheetPr codeName="Planilha6"/>
  <dimension ref="A1:I3"/>
  <sheetViews>
    <sheetView showGridLines="0" workbookViewId="0">
      <selection activeCell="B23" sqref="B23"/>
    </sheetView>
  </sheetViews>
  <sheetFormatPr defaultRowHeight="16.5" x14ac:dyDescent="0.3"/>
  <cols>
    <col min="1" max="1" width="15.625" style="15" bestFit="1" customWidth="1"/>
    <col min="2" max="2" width="22.5" style="15" bestFit="1" customWidth="1"/>
    <col min="3" max="3" width="18.625" style="15" customWidth="1"/>
    <col min="4" max="4" width="21.875" style="15" customWidth="1"/>
    <col min="5" max="5" width="12.875" style="15" bestFit="1" customWidth="1"/>
    <col min="6" max="6" width="17.875" style="15" bestFit="1" customWidth="1"/>
    <col min="7" max="7" width="31.625" style="15" bestFit="1" customWidth="1"/>
    <col min="8" max="8" width="16.625" style="15" bestFit="1" customWidth="1"/>
    <col min="9" max="9" width="75.625" style="15" customWidth="1"/>
    <col min="10" max="16384" width="9" style="15"/>
  </cols>
  <sheetData>
    <row r="1" spans="1:9" s="28" customFormat="1" ht="50.1" customHeight="1" x14ac:dyDescent="0.3">
      <c r="A1" s="27" t="s">
        <v>24</v>
      </c>
      <c r="B1" s="27" t="s">
        <v>25</v>
      </c>
      <c r="C1" s="27" t="s">
        <v>60</v>
      </c>
      <c r="D1" s="27" t="s">
        <v>61</v>
      </c>
      <c r="E1" s="27" t="s">
        <v>62</v>
      </c>
      <c r="F1" s="27" t="s">
        <v>63</v>
      </c>
      <c r="G1" s="27" t="s">
        <v>64</v>
      </c>
      <c r="H1" s="27" t="s">
        <v>55</v>
      </c>
      <c r="I1" s="27" t="s">
        <v>56</v>
      </c>
    </row>
    <row r="2" spans="1:9" x14ac:dyDescent="0.3">
      <c r="A2" s="16" t="s">
        <v>41</v>
      </c>
      <c r="B2" s="16" t="s">
        <v>42</v>
      </c>
      <c r="C2" s="16" t="s">
        <v>120</v>
      </c>
      <c r="D2" s="20">
        <v>720</v>
      </c>
      <c r="E2" s="20">
        <v>1</v>
      </c>
      <c r="F2" s="20">
        <v>1</v>
      </c>
      <c r="G2" s="20">
        <f>D2*E2*F2</f>
        <v>720</v>
      </c>
      <c r="H2" s="20" t="s">
        <v>49</v>
      </c>
      <c r="I2" s="16" t="s">
        <v>65</v>
      </c>
    </row>
    <row r="3" spans="1:9" s="23" customFormat="1" x14ac:dyDescent="0.3"/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&amp;CSistema de Cálculo de Carga Térmica | NBR 16401 | TCC Engenharia Mecânica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8DCA-8717-4369-96B2-30DCC70F1FCE}">
  <sheetPr codeName="Planilha7"/>
  <dimension ref="A1:G3"/>
  <sheetViews>
    <sheetView showGridLines="0" workbookViewId="0">
      <selection activeCell="D2" sqref="D2"/>
    </sheetView>
  </sheetViews>
  <sheetFormatPr defaultRowHeight="16.5" x14ac:dyDescent="0.3"/>
  <cols>
    <col min="1" max="1" width="14.75" style="15" customWidth="1"/>
    <col min="2" max="2" width="23.5" style="15" customWidth="1"/>
    <col min="3" max="3" width="17.75" style="15" customWidth="1"/>
    <col min="4" max="4" width="12.375" style="15" customWidth="1"/>
    <col min="5" max="5" width="25.75" style="15" customWidth="1"/>
    <col min="6" max="6" width="27.625" style="15" customWidth="1"/>
    <col min="7" max="7" width="33.25" style="15" customWidth="1"/>
    <col min="8" max="16384" width="9" style="15"/>
  </cols>
  <sheetData>
    <row r="1" spans="1:7" s="28" customFormat="1" ht="50.1" customHeight="1" x14ac:dyDescent="0.3">
      <c r="A1" s="27" t="s">
        <v>24</v>
      </c>
      <c r="B1" s="27" t="s">
        <v>25</v>
      </c>
      <c r="C1" s="27" t="s">
        <v>66</v>
      </c>
      <c r="D1" s="27" t="s">
        <v>62</v>
      </c>
      <c r="E1" s="27" t="s">
        <v>67</v>
      </c>
      <c r="F1" s="27" t="s">
        <v>55</v>
      </c>
      <c r="G1" s="27" t="s">
        <v>56</v>
      </c>
    </row>
    <row r="2" spans="1:7" x14ac:dyDescent="0.3">
      <c r="A2" s="16" t="s">
        <v>41</v>
      </c>
      <c r="B2" s="16" t="s">
        <v>42</v>
      </c>
      <c r="C2" s="16">
        <v>1500</v>
      </c>
      <c r="D2" s="16">
        <v>1</v>
      </c>
      <c r="E2" s="16">
        <f>C2*D2</f>
        <v>1500</v>
      </c>
      <c r="F2" s="16" t="s">
        <v>47</v>
      </c>
      <c r="G2" s="16" t="s">
        <v>68</v>
      </c>
    </row>
    <row r="3" spans="1:7" s="23" customFormat="1" x14ac:dyDescent="0.3"/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&amp;CSistema de Cálculo de Carga Térmica | NBR 16401 | TCC Engenharia Mecânica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C0337-BA8B-4455-AF0E-98518C4E223E}">
  <sheetPr codeName="Planilha8"/>
  <dimension ref="A1:N3"/>
  <sheetViews>
    <sheetView showGridLines="0" zoomScaleNormal="100" workbookViewId="0">
      <selection activeCell="H22" sqref="H22"/>
    </sheetView>
  </sheetViews>
  <sheetFormatPr defaultColWidth="13.75" defaultRowHeight="16.5" x14ac:dyDescent="0.3"/>
  <cols>
    <col min="1" max="1" width="9.75" style="15" bestFit="1" customWidth="1"/>
    <col min="2" max="2" width="22.5" style="15" bestFit="1" customWidth="1"/>
    <col min="3" max="3" width="9.75" style="56" bestFit="1" customWidth="1"/>
    <col min="4" max="4" width="11.5" style="56" bestFit="1" customWidth="1"/>
    <col min="5" max="5" width="22.375" style="56" customWidth="1"/>
    <col min="6" max="6" width="16.75" style="56" customWidth="1"/>
    <col min="7" max="7" width="17.375" style="56" customWidth="1"/>
    <col min="8" max="8" width="17.875" style="56" customWidth="1"/>
    <col min="9" max="9" width="15.25" style="56" customWidth="1"/>
    <col min="10" max="10" width="16.5" style="56" customWidth="1"/>
    <col min="11" max="11" width="15.875" style="56" customWidth="1"/>
    <col min="12" max="12" width="16.125" style="56" customWidth="1"/>
    <col min="13" max="13" width="16.5" style="56" customWidth="1"/>
    <col min="14" max="14" width="57.875" style="15" customWidth="1"/>
    <col min="15" max="16384" width="13.75" style="15"/>
  </cols>
  <sheetData>
    <row r="1" spans="1:14" s="25" customFormat="1" ht="50.1" customHeight="1" x14ac:dyDescent="0.3">
      <c r="A1" s="24" t="s">
        <v>24</v>
      </c>
      <c r="B1" s="24" t="s">
        <v>25</v>
      </c>
      <c r="C1" s="24" t="s">
        <v>50</v>
      </c>
      <c r="D1" s="24" t="s">
        <v>52</v>
      </c>
      <c r="E1" s="24" t="s">
        <v>69</v>
      </c>
      <c r="F1" s="24" t="s">
        <v>70</v>
      </c>
      <c r="G1" s="24" t="s">
        <v>71</v>
      </c>
      <c r="H1" s="24" t="s">
        <v>72</v>
      </c>
      <c r="I1" s="24" t="s">
        <v>67</v>
      </c>
      <c r="J1" s="24" t="s">
        <v>90</v>
      </c>
      <c r="K1" s="24" t="s">
        <v>91</v>
      </c>
      <c r="L1" s="24" t="s">
        <v>73</v>
      </c>
      <c r="M1" s="24" t="s">
        <v>55</v>
      </c>
      <c r="N1" s="24" t="s">
        <v>56</v>
      </c>
    </row>
    <row r="2" spans="1:14" x14ac:dyDescent="0.3">
      <c r="A2" s="16" t="s">
        <v>41</v>
      </c>
      <c r="B2" s="16" t="s">
        <v>42</v>
      </c>
      <c r="C2" s="20" t="s">
        <v>57</v>
      </c>
      <c r="D2" s="20">
        <f>PESSOAS!E2</f>
        <v>10</v>
      </c>
      <c r="E2" s="20">
        <v>10</v>
      </c>
      <c r="F2" s="20">
        <f>E2*D2</f>
        <v>100</v>
      </c>
      <c r="G2" s="20">
        <v>32</v>
      </c>
      <c r="H2" s="20">
        <v>24</v>
      </c>
      <c r="I2" s="20">
        <f>1.23*F2*(G2-H2)</f>
        <v>984</v>
      </c>
      <c r="J2" s="20">
        <v>1.7999999999999999E-2</v>
      </c>
      <c r="K2" s="20">
        <v>0.01</v>
      </c>
      <c r="L2" s="20">
        <f>3000*F2*(J2-K2)</f>
        <v>2399.9999999999995</v>
      </c>
      <c r="M2" s="20" t="s">
        <v>49</v>
      </c>
      <c r="N2" s="16" t="s">
        <v>74</v>
      </c>
    </row>
    <row r="3" spans="1:14" s="23" customFormat="1" x14ac:dyDescent="0.3"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&amp;CSistema de Cálculo de Carga Térmica | NBR 16401 | TCC Engenharia Mecânica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A0109-73DA-4ED1-8F50-E04FC4B71812}">
  <sheetPr codeName="Planilha9"/>
  <dimension ref="A1:O3"/>
  <sheetViews>
    <sheetView showGridLines="0" zoomScaleNormal="100" workbookViewId="0">
      <selection sqref="A1:O2"/>
    </sheetView>
  </sheetViews>
  <sheetFormatPr defaultColWidth="9.5" defaultRowHeight="16.5" x14ac:dyDescent="0.3"/>
  <cols>
    <col min="1" max="1" width="10.125" style="2" customWidth="1"/>
    <col min="2" max="2" width="23.625" style="2" bestFit="1" customWidth="1"/>
    <col min="3" max="3" width="11.5" style="2" bestFit="1" customWidth="1"/>
    <col min="4" max="4" width="15.625" style="2" bestFit="1" customWidth="1"/>
    <col min="5" max="5" width="15.25" style="2" bestFit="1" customWidth="1"/>
    <col min="6" max="6" width="10.5" style="2" bestFit="1" customWidth="1"/>
    <col min="7" max="7" width="13.625" style="2" bestFit="1" customWidth="1"/>
    <col min="8" max="8" width="12.125" style="2" bestFit="1" customWidth="1"/>
    <col min="9" max="9" width="11.75" style="2" bestFit="1" customWidth="1"/>
    <col min="10" max="10" width="13.5" style="2" bestFit="1" customWidth="1"/>
    <col min="11" max="11" width="13" style="2" bestFit="1" customWidth="1"/>
    <col min="12" max="12" width="13.375" style="2" bestFit="1" customWidth="1"/>
    <col min="13" max="14" width="16.375" style="2" bestFit="1" customWidth="1"/>
    <col min="15" max="15" width="38.375" style="2" customWidth="1"/>
  </cols>
  <sheetData>
    <row r="1" spans="1:15" ht="50.1" customHeight="1" x14ac:dyDescent="0.3">
      <c r="A1" s="11" t="s">
        <v>24</v>
      </c>
      <c r="B1" s="11" t="s">
        <v>25</v>
      </c>
      <c r="C1" s="11" t="s">
        <v>75</v>
      </c>
      <c r="D1" s="11" t="s">
        <v>88</v>
      </c>
      <c r="E1" s="11" t="s">
        <v>89</v>
      </c>
      <c r="F1" s="11" t="s">
        <v>76</v>
      </c>
      <c r="G1" s="11" t="s">
        <v>77</v>
      </c>
      <c r="H1" s="11" t="s">
        <v>78</v>
      </c>
      <c r="I1" s="11" t="s">
        <v>79</v>
      </c>
      <c r="J1" s="11" t="s">
        <v>80</v>
      </c>
      <c r="K1" s="11" t="s">
        <v>81</v>
      </c>
      <c r="L1" s="11" t="s">
        <v>82</v>
      </c>
      <c r="M1" s="11" t="s">
        <v>83</v>
      </c>
      <c r="N1" s="11" t="s">
        <v>84</v>
      </c>
      <c r="O1" s="11" t="s">
        <v>56</v>
      </c>
    </row>
    <row r="2" spans="1:15" x14ac:dyDescent="0.3">
      <c r="A2" s="16" t="s">
        <v>41</v>
      </c>
      <c r="B2" s="16" t="s">
        <v>42</v>
      </c>
      <c r="C2" s="20">
        <f>FECHAMENTOS!S2</f>
        <v>690</v>
      </c>
      <c r="D2" s="20">
        <f>SUMIF(PESSOAS!A:A,RESULTADOS!A2,PESSOAS!I:I)</f>
        <v>750</v>
      </c>
      <c r="E2" s="20">
        <f>SUMIF(PESSOAS!A:A,RESULTADOS!A2,PESSOAS!J:J)</f>
        <v>550</v>
      </c>
      <c r="F2" s="20">
        <f>SUMIF(ILUMINAÇÃO!A:A,RESULTADOS!A2,ILUMINAÇÃO!G:G)</f>
        <v>720</v>
      </c>
      <c r="G2" s="20">
        <f>EQUIPAMENTOS!E2</f>
        <v>1500</v>
      </c>
      <c r="H2" s="20">
        <f>SUMIF(VENTILAÇÃO!A:A,RESULTADOS!A2,VENTILAÇÃO!I:I)</f>
        <v>984</v>
      </c>
      <c r="I2" s="20">
        <f>SUMIF(VENTILAÇÃO!A:A,RESULTADOS!A2,VENTILAÇÃO!L:L)</f>
        <v>2399.9999999999995</v>
      </c>
      <c r="J2" s="20">
        <f>C2+D2+F2+G2+H2</f>
        <v>4644</v>
      </c>
      <c r="K2" s="20">
        <f>E2+I2</f>
        <v>2949.9999999999995</v>
      </c>
      <c r="L2" s="20">
        <f>J2+K2</f>
        <v>7594</v>
      </c>
      <c r="M2" s="20">
        <f>L2/1000</f>
        <v>7.5940000000000003</v>
      </c>
      <c r="N2" s="26">
        <f>L2/3517</f>
        <v>2.1592266135911289</v>
      </c>
      <c r="O2" s="16" t="s">
        <v>85</v>
      </c>
    </row>
    <row r="3" spans="1:15" x14ac:dyDescent="0.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&amp;CSistema de Cálculo de Carga Térmica | NBR 16401 | TCC Engenharia Mecânica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2</vt:i4>
      </vt:variant>
    </vt:vector>
  </HeadingPairs>
  <TitlesOfParts>
    <vt:vector size="12" baseType="lpstr">
      <vt:lpstr>APRESENTAÇÃO</vt:lpstr>
      <vt:lpstr>RELATORIO_DETALHADO</vt:lpstr>
      <vt:lpstr>DADOS GERAIS</vt:lpstr>
      <vt:lpstr>AMBIENTE</vt:lpstr>
      <vt:lpstr>FECHAMENTOS</vt:lpstr>
      <vt:lpstr>PESSOAS</vt:lpstr>
      <vt:lpstr>ILUMINAÇÃO</vt:lpstr>
      <vt:lpstr>EQUIPAMENTOS</vt:lpstr>
      <vt:lpstr>VENTILAÇÃO</vt:lpstr>
      <vt:lpstr>RESULTADOS</vt:lpstr>
      <vt:lpstr>RELATORIO_DETALHADO!Area_de_impressao</vt:lpstr>
      <vt:lpstr>RELATORIO_SIMPLES!Area_de_impressao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Batista, Denise (GE Vernova)</dc:creator>
  <cp:lastModifiedBy>Batista, Denise (GE Vernova)</cp:lastModifiedBy>
  <cp:lastPrinted>2026-06-22T23:13:21Z</cp:lastPrinted>
  <dcterms:created xsi:type="dcterms:W3CDTF">2025-12-26T16:09:03Z</dcterms:created>
  <dcterms:modified xsi:type="dcterms:W3CDTF">2026-07-25T11:59:32Z</dcterms:modified>
</cp:coreProperties>
</file>